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cdecolorado-my.sharepoint.com/personal/graham_v_cde_state_co_us/Documents/OSEP Monitoring-Prop Share/"/>
    </mc:Choice>
  </mc:AlternateContent>
  <xr:revisionPtr revIDLastSave="0" documentId="8_{46EBBEF0-232F-4F0F-9F5F-7945C55C3AED}" xr6:coauthVersionLast="47" xr6:coauthVersionMax="47" xr10:uidLastSave="{00000000-0000-0000-0000-000000000000}"/>
  <bookViews>
    <workbookView xWindow="-108" yWindow="-108" windowWidth="23256" windowHeight="12456" tabRatio="301" firstSheet="1" activeTab="1" xr2:uid="{E00F1E2C-DA87-485F-831E-ADB0FE72CBC0}"/>
  </bookViews>
  <sheets>
    <sheet name="Overview_Instructions" sheetId="1" r:id="rId1"/>
    <sheet name="Summary" sheetId="15" r:id="rId2"/>
    <sheet name="FFY 2019_SFY 2020" sheetId="2" r:id="rId3"/>
    <sheet name="FFY 2020_SFY 2021" sheetId="8" r:id="rId4"/>
    <sheet name="FFY 2021_SFY 2022" sheetId="9" r:id="rId5"/>
    <sheet name="FFY 2022_SFY 2023" sheetId="11" r:id="rId6"/>
    <sheet name="FFY 2023_SFY 2024" sheetId="12" r:id="rId7"/>
    <sheet name="Sheet1" sheetId="16" r:id="rId8"/>
    <sheet name="Sheet2" sheetId="17" r:id="rId9"/>
    <sheet name="AU List for drop down" sheetId="13" state="hidden" r:id="rId10"/>
  </sheets>
  <definedNames>
    <definedName name="_xlnm._FilterDatabase" localSheetId="9" hidden="1">'AU List for drop down'!$A$1:$M$75</definedName>
    <definedName name="_xlnm.Print_Titles" localSheetId="2">'FFY 2019_SFY 2020'!$1:$3</definedName>
    <definedName name="_xlnm.Print_Titles" localSheetId="3">'FFY 2020_SFY 2021'!$1:$3</definedName>
    <definedName name="_xlnm.Print_Titles" localSheetId="4">'FFY 2021_SFY 2022'!$1:$3</definedName>
    <definedName name="_xlnm.Print_Titles" localSheetId="5">'FFY 2022_SFY 2023'!$1:$3</definedName>
    <definedName name="_xlnm.Print_Titles" localSheetId="6">'FFY 2023_SFY 2024'!$1:$3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12" l="1"/>
  <c r="H31" i="12"/>
  <c r="H50" i="11"/>
  <c r="H31" i="11"/>
  <c r="H50" i="9"/>
  <c r="H31" i="9"/>
  <c r="H50" i="8"/>
  <c r="H31" i="8"/>
  <c r="H53" i="2"/>
  <c r="H56" i="2" s="1"/>
  <c r="H50" i="2"/>
  <c r="H34" i="2"/>
  <c r="H37" i="2" s="1"/>
  <c r="H31" i="2"/>
  <c r="H23" i="2" l="1"/>
  <c r="H23" i="8"/>
  <c r="H23" i="9"/>
  <c r="H23" i="11"/>
  <c r="H23" i="12"/>
  <c r="A1" i="15" l="1"/>
  <c r="K72" i="13" l="1"/>
  <c r="K74" i="13" s="1"/>
  <c r="J72" i="13"/>
  <c r="J74" i="13" s="1"/>
  <c r="I72" i="13"/>
  <c r="I74" i="13" s="1"/>
  <c r="H72" i="13"/>
  <c r="H74" i="13" s="1"/>
  <c r="G72" i="13"/>
  <c r="G74" i="13" s="1"/>
  <c r="F72" i="13"/>
  <c r="F74" i="13" s="1"/>
  <c r="E72" i="13"/>
  <c r="E74" i="13" s="1"/>
  <c r="D72" i="13"/>
  <c r="D74" i="13" s="1"/>
  <c r="C72" i="13"/>
  <c r="C74" i="13" s="1"/>
  <c r="B72" i="13"/>
  <c r="B74" i="13" s="1"/>
  <c r="A1" i="12" l="1"/>
  <c r="A1" i="11"/>
  <c r="A1" i="9"/>
  <c r="A1" i="8"/>
  <c r="H88" i="12"/>
  <c r="H75" i="12"/>
  <c r="H70" i="12"/>
  <c r="H65" i="12"/>
  <c r="H42" i="12"/>
  <c r="H47" i="12" s="1"/>
  <c r="H28" i="12"/>
  <c r="H88" i="11"/>
  <c r="H75" i="11"/>
  <c r="H70" i="11"/>
  <c r="H65" i="11"/>
  <c r="H42" i="11"/>
  <c r="H47" i="11" s="1"/>
  <c r="H28" i="11"/>
  <c r="H88" i="9"/>
  <c r="H75" i="9"/>
  <c r="H70" i="9"/>
  <c r="H65" i="9"/>
  <c r="H42" i="9"/>
  <c r="H47" i="9" s="1"/>
  <c r="H28" i="9"/>
  <c r="H88" i="8"/>
  <c r="H75" i="8"/>
  <c r="H70" i="8"/>
  <c r="H65" i="8"/>
  <c r="H42" i="8"/>
  <c r="H47" i="8" s="1"/>
  <c r="H28" i="8"/>
  <c r="H88" i="2"/>
  <c r="H65" i="2"/>
  <c r="H42" i="2"/>
  <c r="H44" i="2" s="1"/>
  <c r="H49" i="2" s="1"/>
  <c r="H75" i="2"/>
  <c r="H70" i="2"/>
  <c r="H28" i="2"/>
  <c r="I104" i="1"/>
  <c r="I51" i="1"/>
  <c r="I89" i="1"/>
  <c r="I84" i="1"/>
  <c r="I76" i="1"/>
  <c r="H53" i="12" l="1"/>
  <c r="H56" i="12" s="1"/>
  <c r="H34" i="12"/>
  <c r="H37" i="12" s="1"/>
  <c r="H53" i="8"/>
  <c r="H56" i="8" s="1"/>
  <c r="H34" i="8"/>
  <c r="H37" i="8" s="1"/>
  <c r="H53" i="9"/>
  <c r="H56" i="9" s="1"/>
  <c r="H34" i="9"/>
  <c r="H37" i="9" s="1"/>
  <c r="H34" i="11"/>
  <c r="H37" i="11" s="1"/>
  <c r="H53" i="11"/>
  <c r="H56" i="11" s="1"/>
  <c r="H44" i="9"/>
  <c r="H49" i="9" s="1"/>
  <c r="H55" i="9" s="1"/>
  <c r="H44" i="12"/>
  <c r="H49" i="12" s="1"/>
  <c r="H55" i="12" s="1"/>
  <c r="H25" i="12"/>
  <c r="H30" i="12" s="1"/>
  <c r="H36" i="12" s="1"/>
  <c r="H44" i="11"/>
  <c r="H49" i="11" s="1"/>
  <c r="H55" i="11" s="1"/>
  <c r="H25" i="11"/>
  <c r="H30" i="11" s="1"/>
  <c r="H36" i="11" s="1"/>
  <c r="H25" i="9"/>
  <c r="H30" i="9" s="1"/>
  <c r="H36" i="9" s="1"/>
  <c r="H25" i="8"/>
  <c r="H30" i="8" s="1"/>
  <c r="H36" i="8" s="1"/>
  <c r="H44" i="8"/>
  <c r="H49" i="8" s="1"/>
  <c r="H55" i="8" s="1"/>
  <c r="H47" i="2"/>
  <c r="H55" i="2" s="1"/>
  <c r="H76" i="2" s="1"/>
  <c r="H77" i="2" s="1"/>
  <c r="H25" i="2"/>
  <c r="I56" i="1"/>
  <c r="I32" i="1"/>
  <c r="I37" i="1" s="1"/>
  <c r="H71" i="8" l="1"/>
  <c r="H72" i="8" s="1"/>
  <c r="H83" i="8" s="1"/>
  <c r="H71" i="12"/>
  <c r="H72" i="12" s="1"/>
  <c r="A72" i="12" s="1"/>
  <c r="H76" i="8"/>
  <c r="H77" i="8" s="1"/>
  <c r="A77" i="8" s="1"/>
  <c r="H76" i="12"/>
  <c r="H77" i="12" s="1"/>
  <c r="H84" i="12" s="1"/>
  <c r="A84" i="12" s="1"/>
  <c r="H76" i="9"/>
  <c r="H77" i="9" s="1"/>
  <c r="H84" i="9" s="1"/>
  <c r="A84" i="9" s="1"/>
  <c r="H71" i="9"/>
  <c r="H72" i="9" s="1"/>
  <c r="A72" i="9" s="1"/>
  <c r="H76" i="11"/>
  <c r="H77" i="11" s="1"/>
  <c r="A77" i="11" s="1"/>
  <c r="H71" i="11"/>
  <c r="H72" i="11" s="1"/>
  <c r="A72" i="11" s="1"/>
  <c r="H30" i="2"/>
  <c r="H36" i="2" s="1"/>
  <c r="H71" i="2" s="1"/>
  <c r="H72" i="2" s="1"/>
  <c r="A72" i="2" s="1"/>
  <c r="H84" i="2"/>
  <c r="A84" i="2" s="1"/>
  <c r="A77" i="2"/>
  <c r="I34" i="1"/>
  <c r="I39" i="1" s="1"/>
  <c r="I40" i="1" s="1"/>
  <c r="I45" i="1" s="1"/>
  <c r="I46" i="1" s="1"/>
  <c r="I53" i="1"/>
  <c r="I58" i="1" s="1"/>
  <c r="I59" i="1" s="1"/>
  <c r="I64" i="1" s="1"/>
  <c r="I65" i="1" s="1"/>
  <c r="A77" i="12" l="1"/>
  <c r="A72" i="8"/>
  <c r="H83" i="12"/>
  <c r="H85" i="12" s="1"/>
  <c r="H83" i="11"/>
  <c r="A83" i="11" s="1"/>
  <c r="H84" i="8"/>
  <c r="A84" i="8" s="1"/>
  <c r="H84" i="11"/>
  <c r="A84" i="11" s="1"/>
  <c r="A77" i="9"/>
  <c r="H83" i="9"/>
  <c r="H85" i="9" s="1"/>
  <c r="A83" i="8"/>
  <c r="H83" i="2"/>
  <c r="I85" i="1"/>
  <c r="I86" i="1" s="1"/>
  <c r="I90" i="1"/>
  <c r="I91" i="1" s="1"/>
  <c r="A83" i="12" l="1"/>
  <c r="H85" i="8"/>
  <c r="H89" i="8" s="1"/>
  <c r="H85" i="11"/>
  <c r="A85" i="11" s="1"/>
  <c r="A83" i="9"/>
  <c r="A85" i="12"/>
  <c r="H89" i="12"/>
  <c r="H89" i="9"/>
  <c r="H90" i="9" s="1"/>
  <c r="C3" i="15" s="1"/>
  <c r="A85" i="9"/>
  <c r="H85" i="2"/>
  <c r="H89" i="2" s="1"/>
  <c r="A89" i="2" s="1"/>
  <c r="A83" i="2"/>
  <c r="A91" i="1"/>
  <c r="I100" i="1"/>
  <c r="A100" i="1" s="1"/>
  <c r="A86" i="1"/>
  <c r="I99" i="1"/>
  <c r="A85" i="8" l="1"/>
  <c r="H89" i="11"/>
  <c r="A89" i="11" s="1"/>
  <c r="A89" i="12"/>
  <c r="H90" i="12"/>
  <c r="A89" i="9"/>
  <c r="A89" i="8"/>
  <c r="H90" i="8"/>
  <c r="A85" i="2"/>
  <c r="H90" i="2"/>
  <c r="I101" i="1"/>
  <c r="A99" i="1"/>
  <c r="H90" i="11" l="1"/>
  <c r="A90" i="11" s="1"/>
  <c r="A90" i="12"/>
  <c r="E3" i="15"/>
  <c r="A90" i="8"/>
  <c r="B3" i="15"/>
  <c r="A90" i="2"/>
  <c r="A3" i="15"/>
  <c r="A101" i="1"/>
  <c r="I105" i="1"/>
  <c r="D3" i="15" l="1"/>
  <c r="F3" i="15" s="1"/>
  <c r="A105" i="1"/>
  <c r="I106" i="1"/>
  <c r="A106" i="1" s="1"/>
  <c r="A90" i="9" l="1"/>
</calcChain>
</file>

<file path=xl/sharedStrings.xml><?xml version="1.0" encoding="utf-8"?>
<sst xmlns="http://schemas.openxmlformats.org/spreadsheetml/2006/main" count="552" uniqueCount="241">
  <si>
    <t>Assumptions:</t>
  </si>
  <si>
    <t xml:space="preserve">1.  </t>
  </si>
  <si>
    <t>1.</t>
  </si>
  <si>
    <r>
      <t xml:space="preserve">Revised Number of </t>
    </r>
    <r>
      <rPr>
        <b/>
        <sz val="11"/>
        <color theme="1"/>
        <rFont val="Calibri"/>
        <family val="2"/>
      </rPr>
      <t>3-21-year-olds</t>
    </r>
    <r>
      <rPr>
        <sz val="11"/>
        <color theme="1"/>
        <rFont val="Calibri"/>
        <family val="2"/>
      </rPr>
      <t xml:space="preserve"> privately placed students eligible for special education services</t>
    </r>
  </si>
  <si>
    <r>
      <t xml:space="preserve">Number of </t>
    </r>
    <r>
      <rPr>
        <b/>
        <sz val="11"/>
        <color theme="1"/>
        <rFont val="Calibri"/>
        <family val="2"/>
      </rPr>
      <t>3-5-year-olds</t>
    </r>
    <r>
      <rPr>
        <sz val="11"/>
        <color theme="1"/>
        <rFont val="Calibri"/>
        <family val="2"/>
      </rPr>
      <t xml:space="preserve"> privately placed students eligible for special education services</t>
    </r>
  </si>
  <si>
    <t>2.</t>
  </si>
  <si>
    <t>Recalculate the proportionate share: Using the revised child counts established above, each AU in the State must properly calculate the proportionate share of IDEA Part B funds, including funds from both IDEA Sections 611 and 619 grants, required for the provision of equitable services under 34 C.F.R. § 300.133 for FFY 2019 through FFY 2023.</t>
  </si>
  <si>
    <t>STEP 2:  Using the revised counts, each AU must recalculate the correct proportionate share amount for FFY 2019, FFY 2020, FFY 2021, FFY 2022, and FFY 2023.</t>
  </si>
  <si>
    <r>
      <t xml:space="preserve">Determine total number of students </t>
    </r>
    <r>
      <rPr>
        <b/>
        <i/>
        <u/>
        <sz val="11"/>
        <color theme="1"/>
        <rFont val="Calibri"/>
        <family val="2"/>
      </rPr>
      <t>ages 3 through 21</t>
    </r>
    <r>
      <rPr>
        <i/>
        <sz val="11"/>
        <color theme="1"/>
        <rFont val="Calibri"/>
        <family val="2"/>
      </rPr>
      <t xml:space="preserve"> eligible for special education within the AU’s boundaries</t>
    </r>
  </si>
  <si>
    <t>Total Number of Special Education eligible students enrolled in AU</t>
  </si>
  <si>
    <t>+</t>
  </si>
  <si>
    <t xml:space="preserve">Total Number of Parentally-Placed Private School Special Education eligible students </t>
  </si>
  <si>
    <t>=</t>
  </si>
  <si>
    <t>Total Number of Special Education eligible students</t>
  </si>
  <si>
    <r>
      <t xml:space="preserve">Determine percentage of students </t>
    </r>
    <r>
      <rPr>
        <b/>
        <i/>
        <u/>
        <sz val="11"/>
        <color theme="1"/>
        <rFont val="Calibri"/>
        <family val="2"/>
      </rPr>
      <t>ages 3 through 21</t>
    </r>
    <r>
      <rPr>
        <i/>
        <sz val="11"/>
        <color theme="1"/>
        <rFont val="Calibri"/>
        <family val="2"/>
      </rPr>
      <t xml:space="preserve"> eligible for special education that have been parentally-placed in private schools</t>
    </r>
  </si>
  <si>
    <t>Total Number of Parentally-Placed Private School Special Education eligible students</t>
  </si>
  <si>
    <t>÷</t>
  </si>
  <si>
    <t>x</t>
  </si>
  <si>
    <r>
      <t>Determine total number of students</t>
    </r>
    <r>
      <rPr>
        <b/>
        <i/>
        <u/>
        <sz val="11"/>
        <color theme="1"/>
        <rFont val="Calibri"/>
        <family val="2"/>
      </rPr>
      <t>ages 3 through 5</t>
    </r>
    <r>
      <rPr>
        <i/>
        <sz val="11"/>
        <color theme="1"/>
        <rFont val="Calibri"/>
        <family val="2"/>
      </rPr>
      <t>eligible for special education within the AU’s boundaries</t>
    </r>
  </si>
  <si>
    <t>Total Number of Special Education Eligible Students Enrolled in AU</t>
  </si>
  <si>
    <t xml:space="preserve">Total Number of Parentally-Placed Private School Special Education Eligible Students </t>
  </si>
  <si>
    <t>Total Number of Special Education Eligible Students</t>
  </si>
  <si>
    <r>
      <t>Determine percentage of students</t>
    </r>
    <r>
      <rPr>
        <b/>
        <i/>
        <u/>
        <sz val="11"/>
        <color theme="1"/>
        <rFont val="Calibri"/>
        <family val="2"/>
      </rPr>
      <t>ages 3 through 5</t>
    </r>
    <r>
      <rPr>
        <i/>
        <sz val="11"/>
        <color theme="1"/>
        <rFont val="Calibri"/>
        <family val="2"/>
      </rPr>
      <t>eligible for special education that have been parentally-placed in private schools</t>
    </r>
  </si>
  <si>
    <t>Total Number of Parentally-Placed Private School Special Education Eligible Students</t>
  </si>
  <si>
    <t>3.</t>
  </si>
  <si>
    <t>Determine the amount of State, local, and IDEA Part B funds, including from both its IDEA Sections 611 and 619 grants actually expended: Each AU in the State must determine the amount of State, local, and IDEA Part B funds, including funds from both IDEA Sections 611 and 619 grants that the LEA expended in FFY 2019 through FFY 2023 to provide special education and related services to parentally-placed private school children with disabilities (including home-schooled children as consistent with State law). The amount of State and local funds and the amount of IDEA Part B funds, including funds from both IDEA Sections 611 and 619 grants must be determined and calculated separately for each fiscal year. The expenditures must be verifiable by the SEA or State and/or local auditors.</t>
  </si>
  <si>
    <t xml:space="preserve">STEP 3:  Determine the total amount of state, local, and any IDEA funds (611 and 619) that the AU expended to provide special education and related services to parentally-placed private school children eligible for special education services for FFY 2019, FFY 2020, FFY 2021, FFY 2022, and FFY 2023.  </t>
  </si>
  <si>
    <t>Determine Total Amount of State, local, and IDEA Part B Funds for 3–21-year-olds Expended to Provide Special Education and Related Services to Parentally Place Private School Students</t>
  </si>
  <si>
    <t>State and Local Funding Expended to Provide Special Education and Related Services to Parentally-Placed Eligible Private School Students</t>
  </si>
  <si>
    <t>Total</t>
  </si>
  <si>
    <t>4.</t>
  </si>
  <si>
    <t>Determine the amount of the shortfall in funds, if any, spent to provide services to parentally- placed private school children with disabilities: By subtracting the result calculated in #2 from the result determined in #3 above, each AU must identify the amount of the shortfall, if any, in funds spent to provide services to parentally-placed private school children with disabilities. The AU must perform this calculation separately and include IDEA Part B funds, from both IDEA Sections 611 and 619 grants, for FFY 2019 through FFY 2023.</t>
  </si>
  <si>
    <t>STEP 4:  Determine if there is a shortfall between the actual amount that was expended versus the amount which should have been expended for both 3- 21-year-olds and 3 - 5-year-olds for FFY 2019, FFY 2020, FFY 2021, FFY 2022, and FFY 2023.</t>
  </si>
  <si>
    <t>Section 611: Determine if there is a shortfall between the amount which should have been expended versus the actual amount that was expended for both 3- 21-year-olds.</t>
  </si>
  <si>
    <t>Section 619: Determine if there is a shortfall between the amount which should have been expended versus the actual amount that was expended for both 3- 5-year-olds.</t>
  </si>
  <si>
    <r>
      <t>IDEA Federal Flow Through Funds (Section 619) for 3–5-year-olds Expended to Provide Special Education and Related Services to Parentally-Place</t>
    </r>
    <r>
      <rPr>
        <sz val="11"/>
        <color rgb="FFFF0000"/>
        <rFont val="Calibri"/>
        <family val="2"/>
      </rPr>
      <t>d</t>
    </r>
    <r>
      <rPr>
        <sz val="11"/>
        <color theme="1"/>
        <rFont val="Calibri"/>
        <family val="2"/>
      </rPr>
      <t xml:space="preserve"> Private School Students</t>
    </r>
  </si>
  <si>
    <t>5.</t>
  </si>
  <si>
    <t>Remedy any shortfall by using available State and local funds and IDEA Part B funds from both its section 611 and 619 grants, where available, to make up the difference: When remedying any shortfall, an AU may use State and local funds and/or IDEA Part B funds from both IDEA Sections 611 and 619 grants to the extent the AU has not already used an amount of such funds equal to its required proportionate share for the FFY. In addition, the State has the discretion to use a portion of its IDEA Part B funds from both IDEA Sections 611 and 619 grants reserved for State level activities to support AUs in remedying any shortfall.</t>
  </si>
  <si>
    <r>
      <t>Step 5:  After comparing the required set aside funds with the AU’s actual expenditures used to provide special education and related services to parentally-place</t>
    </r>
    <r>
      <rPr>
        <sz val="11"/>
        <color rgb="FFFF0000"/>
        <rFont val="Calibri"/>
        <family val="2"/>
      </rPr>
      <t>d</t>
    </r>
    <r>
      <rPr>
        <sz val="11"/>
        <color theme="1"/>
        <rFont val="Calibri"/>
        <family val="2"/>
      </rPr>
      <t xml:space="preserve"> private school students, the AU must determine if there is a shortfall. In this example, the AU expended an amount that exceeded the required Proportionate Share Set Aside Amount for Section 611, but had a Shortfall in Section 619.  Federal Funds are not enough to completely remedy the entire shortfall so state and local expenditures for eligible paretally-placed private school students can be used to further remedy the shortfall.</t>
    </r>
  </si>
  <si>
    <t>Determine the amount of IDEA Part B funds from both IDEA Sections 611 and 619 that have not already been used  to equal the required proportionage share amount and are available to remedy any shortfall for the FFY.</t>
  </si>
  <si>
    <t>Federal Fiscal Year</t>
  </si>
  <si>
    <t>State Fiscal Year</t>
  </si>
  <si>
    <t>School Year</t>
  </si>
  <si>
    <t>Calendar Dates</t>
  </si>
  <si>
    <t>2019 - 2020</t>
  </si>
  <si>
    <t>7/1/2019 - 6/30/2020</t>
  </si>
  <si>
    <t>2020 - 2021</t>
  </si>
  <si>
    <t>7/1/2020 - 6/30/2021</t>
  </si>
  <si>
    <t>2021 - 2022</t>
  </si>
  <si>
    <t>7/1/2021 - 6/30/2022</t>
  </si>
  <si>
    <t>2022 - 2023</t>
  </si>
  <si>
    <t>7/1/2022 - 6/30/2023</t>
  </si>
  <si>
    <t>2023 - 2024</t>
  </si>
  <si>
    <t>7/1/2023 - 6/30/2024</t>
  </si>
  <si>
    <t>Criteria</t>
  </si>
  <si>
    <t>Standard</t>
  </si>
  <si>
    <t>Location</t>
  </si>
  <si>
    <t>Serving Eligible Students</t>
  </si>
  <si>
    <t>Nonprofit</t>
  </si>
  <si>
    <t>Standards-Based</t>
  </si>
  <si>
    <t>Preschools</t>
  </si>
  <si>
    <t>FFY 2019</t>
  </si>
  <si>
    <t>FFY 2020</t>
  </si>
  <si>
    <t>FFY`2021</t>
  </si>
  <si>
    <t>FFY 2022</t>
  </si>
  <si>
    <t>FFY 2023</t>
  </si>
  <si>
    <t>Cumulative Over all Years</t>
  </si>
  <si>
    <t>Negative is a Shortfall</t>
  </si>
  <si>
    <t>Positive is an Excess</t>
  </si>
  <si>
    <t>Select your AU from the Drop Down List:</t>
  </si>
  <si>
    <t>FFY 2019 / SFY 2020</t>
  </si>
  <si>
    <t>7/1/19 - 6/30/20</t>
  </si>
  <si>
    <t>7/1/20 - 6/30/21</t>
  </si>
  <si>
    <t>7/1/21 - 6/30/22</t>
  </si>
  <si>
    <t>7/1/22 - 6/30/23</t>
  </si>
  <si>
    <t>7/1/23 - 6/30/24</t>
  </si>
  <si>
    <r>
      <t xml:space="preserve">Section 611: Determine total number of students </t>
    </r>
    <r>
      <rPr>
        <b/>
        <i/>
        <u/>
        <sz val="11"/>
        <color theme="1"/>
        <rFont val="Calibri"/>
        <family val="2"/>
      </rPr>
      <t>ages 3 through 21</t>
    </r>
    <r>
      <rPr>
        <i/>
        <sz val="11"/>
        <color theme="1"/>
        <rFont val="Calibri"/>
        <family val="2"/>
      </rPr>
      <t xml:space="preserve"> eligible for special education within the AU’s boundaries</t>
    </r>
  </si>
  <si>
    <r>
      <t xml:space="preserve">Section 611: Determine percentage of students </t>
    </r>
    <r>
      <rPr>
        <b/>
        <i/>
        <u/>
        <sz val="11"/>
        <color theme="1"/>
        <rFont val="Calibri"/>
        <family val="2"/>
      </rPr>
      <t>ages 3 through 21</t>
    </r>
    <r>
      <rPr>
        <i/>
        <sz val="11"/>
        <color theme="1"/>
        <rFont val="Calibri"/>
        <family val="2"/>
      </rPr>
      <t xml:space="preserve"> eligible for special education that have been parentally-placed in private schools</t>
    </r>
  </si>
  <si>
    <t>Total Number of Parentally-Placed Private School Special Education Eligible Students Enrolled in the AU</t>
  </si>
  <si>
    <r>
      <t>Section 619: Determine total number of students</t>
    </r>
    <r>
      <rPr>
        <b/>
        <i/>
        <u/>
        <sz val="11"/>
        <color theme="1"/>
        <rFont val="Calibri"/>
        <family val="2"/>
      </rPr>
      <t>ages 3 through 5</t>
    </r>
    <r>
      <rPr>
        <i/>
        <sz val="11"/>
        <color theme="1"/>
        <rFont val="Calibri"/>
        <family val="2"/>
      </rPr>
      <t>eligible for special education within the AU’s boundaries</t>
    </r>
  </si>
  <si>
    <r>
      <t>Section 619: Determine percentage of students</t>
    </r>
    <r>
      <rPr>
        <b/>
        <i/>
        <u/>
        <sz val="11"/>
        <color theme="1"/>
        <rFont val="Calibri"/>
        <family val="2"/>
      </rPr>
      <t>ages 3 through 5</t>
    </r>
    <r>
      <rPr>
        <i/>
        <sz val="11"/>
        <color theme="1"/>
        <rFont val="Calibri"/>
        <family val="2"/>
      </rPr>
      <t>eligible for special education that have been parentally-placed in private schools</t>
    </r>
  </si>
  <si>
    <t>FFY 2020 / SFY 2021</t>
  </si>
  <si>
    <t>FFY 2021 / SFY 2022</t>
  </si>
  <si>
    <t>FFY 2022 / SFY 2023</t>
  </si>
  <si>
    <t>FFY 2023 / SFY 2024</t>
  </si>
  <si>
    <t>AU Unit Code and Name</t>
  </si>
  <si>
    <t>01010   Adams 1, Mapleton</t>
  </si>
  <si>
    <t>01020   Adams 12, Northglenn</t>
  </si>
  <si>
    <t>01030   Adams 14, Commerce City</t>
  </si>
  <si>
    <t>01040   Adams 27J, Brighton</t>
  </si>
  <si>
    <t>01070   Westminster Public Schools</t>
  </si>
  <si>
    <t>03010   Arapahoe 1, Englewood</t>
  </si>
  <si>
    <t>03020   Arapahoe 2, Sheridan</t>
  </si>
  <si>
    <t>03030   Arapahoe 5, Cherry Creek</t>
  </si>
  <si>
    <t>03040   Arapahoe 6, Littleton</t>
  </si>
  <si>
    <t>03060   Adams-Arapahoe 28J, Aurora</t>
  </si>
  <si>
    <t>07010   Boulder RE1J, St. Vrain Valley</t>
  </si>
  <si>
    <t>07020   Boulder RE2, Boulder Valley</t>
  </si>
  <si>
    <t>15010   Delta 50(J), Delta</t>
  </si>
  <si>
    <t>16010   Denver 1, Denver</t>
  </si>
  <si>
    <t>18010   Douglas Re 1, Castle Rock</t>
  </si>
  <si>
    <t>19010   Eagle Re 50, Eagle</t>
  </si>
  <si>
    <t>19205   Elizabeth School District</t>
  </si>
  <si>
    <t>21020   El Paso 2, Harrison</t>
  </si>
  <si>
    <t>21030   El Paso 3, Widefield</t>
  </si>
  <si>
    <t>21040   El Paso 8, Fountain</t>
  </si>
  <si>
    <t>21050   El Paso 11, Colorado Springs</t>
  </si>
  <si>
    <t>21060   El Paso 12, Cheyenne Mountain</t>
  </si>
  <si>
    <t>21080   El Paso 20, Academy</t>
  </si>
  <si>
    <t>21085   El Paso 38, Lewis-Palmer</t>
  </si>
  <si>
    <t>21090   El Paso 49, Falcon</t>
  </si>
  <si>
    <t>21490   Fort Lupton/Keenesburg</t>
  </si>
  <si>
    <t>22010   Fremont RE-1, Canon City</t>
  </si>
  <si>
    <t>26011   Gunnison</t>
  </si>
  <si>
    <t>30011   Jefferson R-1, Lakewood</t>
  </si>
  <si>
    <t>34010   Durango, La Plata</t>
  </si>
  <si>
    <t>35010   Larimer R-1, Poudre</t>
  </si>
  <si>
    <t>35020   Larimer R-2J, Thompson</t>
  </si>
  <si>
    <t>35030   Larimer R-3, Estes Park</t>
  </si>
  <si>
    <t>38010   Logan RE-1, Sterling</t>
  </si>
  <si>
    <t>39031   Mesa</t>
  </si>
  <si>
    <t>41010   Moffat Re 1, Craig</t>
  </si>
  <si>
    <t>43010   Montrose RE-1J, Montrose</t>
  </si>
  <si>
    <t>44020   Morgan RE-3, Fort Morgan</t>
  </si>
  <si>
    <t>49010   Aspen 1</t>
  </si>
  <si>
    <t>51010   Pueblo 60, Urban</t>
  </si>
  <si>
    <t>51020   Pueblo 70, Rural</t>
  </si>
  <si>
    <t>54010   Roaring Fork RE-1</t>
  </si>
  <si>
    <t>59010   Summit Re-1</t>
  </si>
  <si>
    <t>62040   Weld RE-4, Windsor</t>
  </si>
  <si>
    <t>62050   Weld Re-5J, Johnstown-Milliken</t>
  </si>
  <si>
    <t>62060   Weld 6, Greeley</t>
  </si>
  <si>
    <t>64043   East Central BOCES</t>
  </si>
  <si>
    <t>64045   Education ReEnvisioned BOCES</t>
  </si>
  <si>
    <t>64053   Blue Sky BOCES</t>
  </si>
  <si>
    <t>64093   Mountain BOCES</t>
  </si>
  <si>
    <t>64103   Northeast BOCES</t>
  </si>
  <si>
    <t>64123   Northwest BOCES</t>
  </si>
  <si>
    <t>64133   Pikes Peak BOCES</t>
  </si>
  <si>
    <t>64143   San Juan BOCES</t>
  </si>
  <si>
    <t>64153   San Luis Valley BOCES</t>
  </si>
  <si>
    <t>64160   Santa Fe Trail BOCES</t>
  </si>
  <si>
    <t>64163   South Central BOCES</t>
  </si>
  <si>
    <t>64193   Southeastern BOCES</t>
  </si>
  <si>
    <t>64200   Uncompahgre BOCES</t>
  </si>
  <si>
    <t>64203   Centennial BOCES</t>
  </si>
  <si>
    <t>64205   Ute Pass BOCES</t>
  </si>
  <si>
    <t>64213   Rio Blanco BOCES</t>
  </si>
  <si>
    <t>64233   Colorado River BOCES</t>
  </si>
  <si>
    <t>80010   Charter School Institute</t>
  </si>
  <si>
    <t>57010   Steamboat Springs RE-2</t>
  </si>
  <si>
    <t>66050   Colorado School for the Deaf and Blind</t>
  </si>
  <si>
    <t>66060   CMHI -Pueblo</t>
  </si>
  <si>
    <t>66070   Department of Corrections</t>
  </si>
  <si>
    <t>66080   Division of Youth Services</t>
  </si>
  <si>
    <t>2024-25 Part B Award</t>
  </si>
  <si>
    <t>2024-25 Preschool Award</t>
  </si>
  <si>
    <t>2023-24 Part B Award</t>
  </si>
  <si>
    <t>2023-24 Preschool Award</t>
  </si>
  <si>
    <t>2022-23 Part B Award</t>
  </si>
  <si>
    <t>2022-23 Preschool Award</t>
  </si>
  <si>
    <t>2021-22 Part B Award</t>
  </si>
  <si>
    <t>2021-22 Preschool Award</t>
  </si>
  <si>
    <t>2020-21 Part B Award</t>
  </si>
  <si>
    <t>2020-21 Preschool Award</t>
  </si>
  <si>
    <t>2019-20 Part B Award</t>
  </si>
  <si>
    <t>2019-20 Preschool Award</t>
  </si>
  <si>
    <r>
      <t xml:space="preserve">STEP 1:  Using the best data available from FFY 2019 (SY 2019/20), and in consultation with private </t>
    </r>
    <r>
      <rPr>
        <sz val="11"/>
        <rFont val="Calibri"/>
        <family val="2"/>
      </rPr>
      <t>elementary and secondary</t>
    </r>
    <r>
      <rPr>
        <sz val="11"/>
        <color theme="1"/>
        <rFont val="Calibri"/>
        <family val="2"/>
      </rPr>
      <t xml:space="preserve"> schools that are physically located within the boundaries of the AU, each AU in Colorado must establish a count for parentally-placed private school children ages 3–21 and 3–5 who are eligible for special education services.  The count must be inclusive of children attending private schoo</t>
    </r>
    <r>
      <rPr>
        <sz val="11"/>
        <rFont val="Calibri"/>
        <family val="2"/>
      </rPr>
      <t>ls</t>
    </r>
    <r>
      <rPr>
        <sz val="11"/>
        <color theme="1"/>
        <rFont val="Calibri"/>
        <family val="2"/>
      </rPr>
      <t xml:space="preserve"> tha</t>
    </r>
    <r>
      <rPr>
        <sz val="11"/>
        <rFont val="Calibri"/>
        <family val="2"/>
      </rPr>
      <t>t are</t>
    </r>
    <r>
      <rPr>
        <sz val="11"/>
        <color theme="1"/>
        <rFont val="Calibri"/>
        <family val="2"/>
      </rPr>
      <t xml:space="preserve"> located within the boundaries of the AU who are not residents of the AU in which the private school is located.  </t>
    </r>
  </si>
  <si>
    <t>STEP 2:  Using the revised counts, each AU must recalculate the correct proportionate share amount for FFY 2019 (SY 2019/20).</t>
  </si>
  <si>
    <r>
      <t>Percentage of Parentally-Place</t>
    </r>
    <r>
      <rPr>
        <sz val="11"/>
        <rFont val="Calibri"/>
        <family val="2"/>
      </rPr>
      <t>d Private School</t>
    </r>
    <r>
      <rPr>
        <sz val="11"/>
        <color theme="1"/>
        <rFont val="Calibri"/>
        <family val="2"/>
      </rPr>
      <t xml:space="preserve"> Special Education Students With</t>
    </r>
    <r>
      <rPr>
        <sz val="11"/>
        <rFont val="Calibri"/>
        <family val="2"/>
      </rPr>
      <t>in the AU’s Bo</t>
    </r>
    <r>
      <rPr>
        <sz val="11"/>
        <color theme="1"/>
        <rFont val="Calibri"/>
        <family val="2"/>
      </rPr>
      <t>undaries</t>
    </r>
  </si>
  <si>
    <r>
      <t>Section 611: Calculate Proportionate Share Based on Revised Coun</t>
    </r>
    <r>
      <rPr>
        <i/>
        <sz val="11"/>
        <rFont val="Calibri"/>
        <family val="2"/>
      </rPr>
      <t>t for IDEA Part B Funds (3-21)</t>
    </r>
  </si>
  <si>
    <t>IDEA Part B Section 611 Federal Flow Through Funds</t>
  </si>
  <si>
    <t>Percentage of Parentally-Placed Private School Special Education Students Within the AU’s Boundaries</t>
  </si>
  <si>
    <t>Section 611 Private School Proportionate Share Set Aside Amount for IDEA Part B Funds</t>
  </si>
  <si>
    <t>Section 619: Calculate Proportionate Share Based on Revised Count for IDEA Preschool Funds (3-5)</t>
  </si>
  <si>
    <t>IDEA Preschool Section 619 Federal Flow Through Funds</t>
  </si>
  <si>
    <t>Section 619 Private School Proportionate Share Set Aside Amount for IDEA Preschool Funds</t>
  </si>
  <si>
    <t xml:space="preserve">STEP 3:  Determine the total amount of state, local, and any IDEA funds (611 and 619) that the AU expended to provide special education and related services to parentally-placed private school children eligible for special education services for FFY 2019 (SY 2019/20).  </t>
  </si>
  <si>
    <t>IDEA Federal Flow Through Funds for 3–21-year-olds (Section 619) Expended to Provide Special Education and Related Services to Eligible Parentally-Placed Private School Students</t>
  </si>
  <si>
    <t>IDEA Federal Flow Through Funds for 3–21-year-olds (Section 611) Expended to Provide Special Education and Related Services to Eligible Parentally-Placed Private School Students</t>
  </si>
  <si>
    <t>STEP 4:  Determine if there is a shortfall between the actual amount that was expended versus the amount which should have been expended for both 3- 21-year-olds and 3 - 5-year-olds for FFY 2019 (SY 2019/20).</t>
  </si>
  <si>
    <t>IDEA Federal Flow Through Funds (Section 611) for 3–21-year-olds Expended to Provide Special Education and Related Services to Parentally-Placed Private School Students</t>
  </si>
  <si>
    <t>Determine the amount of IDEA Part B funds from both IDEA Sections 611 and 619 that have not already been used  to equal the required proportionage share amount and are available to remedy any shortfall for the FFY 2019 (SY 2019/20).</t>
  </si>
  <si>
    <t>IDEA Federal Flow Through Funds (Section 619) for 3–5-year-olds Expended to Provide Special Education and Related Services to Parentally-Placed Private School Students</t>
  </si>
  <si>
    <t>Section 611: Calculate Proportionate Share Based on Revised Count for IDEA Part B Funds (3-21)</t>
  </si>
  <si>
    <t>STEP 2:  Using the revised counts, each AU must recalculate the correct proportionate share amount for FFY 2020 (SY 2020/21).</t>
  </si>
  <si>
    <t xml:space="preserve">STEP 3:  Determine the total amount of state, local, and any IDEA funds (611 and 619) that the AU expended to provide special education and related services to parentally-placed private school children eligible for special education services for FFY 2020 (SY 2020/21).  </t>
  </si>
  <si>
    <t>STEP 4:  Determine if there is a shortfall between the actual amount that was expended versus the amount which should have been expended for both 3- 21-year-olds and 3 - 5-year-olds for FFY 2020 (SY 2020/21).</t>
  </si>
  <si>
    <t>Determine the amount of IDEA Part B funds from both IDEA Sections 611 and 619 that have not already been used  to equal the required proportionage share amount and are available to remedy any shortfall for the FFY 2020 (SY 2020/21).</t>
  </si>
  <si>
    <t xml:space="preserve">STEP 1:  Using the best data available from FFY 2021 (SY 2021/22), and in consultation with private elementary and secondary schools that are physically located within the boundaries of the AU, each AU in Colorado must establish a count for parentally-placed private school children ages 3–21 and 3–5 who are eligible for special education services.  The count must be inclusive of children attending private schools that are located within the boundaries of the AU who are not residents of the AU in which the private school is located.  </t>
  </si>
  <si>
    <t xml:space="preserve">STEP 1:  Using the best data available from FFY 2020 (SY 2020/21), and in consultation with private elementary and secondary schools that are physically located within the boundaries of the AU, each AU in Colorado must establish a count for parentally-placed private school children ages 3–21 and 3–5 who are eligible for special education services.  The count must be inclusive of children attending private schools that are located within the boundaries of the AU who are not residents of the AU in which the private school is located.  </t>
  </si>
  <si>
    <t xml:space="preserve">STEP 1:  Using the best data available from FFY 2023 (SY 2023/24), and in consultation with private elementary and secondary schools that are physically located within the boundaries of the AU, each AU in Colorado must establish a count for parentally-placed private school children ages 3–21 and 3–5 who are eligible for special education services.  The count must be inclusive of children attending private schools that are located within the boundaries of the AU who are not residents of the AU in which the private school is located.  </t>
  </si>
  <si>
    <t xml:space="preserve">STEP 1:  Using the best data available from FFY 2022 (SY 2022/23), and in consultation with private elementary and secondary schools that are physically located within the boundaries of the AU, each AU in Colorado must establish a count for parentally-placed private school children ages 3–21 and 3–5 who are eligible for special education services.  The count must be inclusive of children attending private schools that are located within the boundaries of the AU who are not residents of the AU in which the private school is located.  </t>
  </si>
  <si>
    <t>STEP 2:  Using the revised counts, each AU must recalculate the correct proportionate share amount for FFY 2021 (SY 2021/22).</t>
  </si>
  <si>
    <t xml:space="preserve">STEP 3:  Determine the total amount of state, local, and any IDEA funds (611 and 619) that the AU expended to provide special education and related services to parentally-placed private school children eligible for special education services for FFY 2021 (SY 2021/22).  </t>
  </si>
  <si>
    <t>STEP 4:  Determine if there is a shortfall between the actual amount that was expended versus the amount which should have been expended for both 3- 21-year-olds and 3 - 5-year-olds for FFY 2021 (SY 2021/22).</t>
  </si>
  <si>
    <t>Determine the amount of IDEA Part B funds from both IDEA Sections 611 and 619 that have not already been used  to equal the required proportionage share amount and are available to remedy any shortfall for the FFY 2021 (SY 2021/22).</t>
  </si>
  <si>
    <t>STEP 2:  Using the revised counts, each AU must recalculate the correct proportionate share amount for FFY 2022 (SY 2022/23).</t>
  </si>
  <si>
    <t xml:space="preserve">STEP 3:  Determine the total amount of state, local, and any IDEA funds (611 and 619) that the AU expended to provide special education and related services to parentally-placed private school children eligible for special education services for FFY 2022 (SY 2022/23).  </t>
  </si>
  <si>
    <t>STEP 4:  Determine if there is a shortfall between the actual amount that was expended versus the amount which should have been expended for both 3- 21-year-olds and 3 - 5-year-olds for FFY 2022 (SY 2022/23).</t>
  </si>
  <si>
    <t>Determine the amount of IDEA Part B funds from both IDEA Sections 611 and 619 that have not already been used  to equal the required proportionage share amount and are available to remedy any shortfall for the FFY 2022 (SY 2022/23).</t>
  </si>
  <si>
    <t>STEP 2:  Using the revised counts, each AU must recalculate the correct proportionate share amount for FFY 2023 (SY 2023/24).</t>
  </si>
  <si>
    <t xml:space="preserve">STEP 3:  Determine the total amount of state, local, and any IDEA funds (611 and 619) that the AU expended to provide special education and related services to parentally-placed private school children eligible for special education services for FFY 2023 (SY 2023/24).  </t>
  </si>
  <si>
    <t>STEP 4:  Determine if there is a shortfall between the actual amount that was expended versus the amount which should have been expended for both 3- 21-year-olds and 3 - 5-year-olds for FFY 2023 (SY 2023/24).</t>
  </si>
  <si>
    <t>Determine the amount of IDEA Part B funds from both IDEA Sections 611 and 619 that have not already been used  to equal the required proportionage share amount and are available to remedy any shortfall for the FFY 2023 (SY 2023/24).</t>
  </si>
  <si>
    <t>Problem: Colorado’s method of calculating Private School Proportionate Share Set Aside amounts for IDEA Part B (611) Funds and IDEA Preschool (619) Funds does not comply with 34 C.F.R. § 300.133.  As a result, OSEP is requiring Colorado to revise its policies to include Proportionate Share calculations for IDEA Part B and Preschool Funds.  In addition, each AU must revise its private school counts for 3- to 5-year-olds who were parentally-placed and revise their calculations for set-aside funds to be expended on eligible preschool students parentally-placed in private schools for FFY 2019 (SY 2019/20) through FFY 2023 (SY 2023/24), for both Part B and Preschool.</t>
  </si>
  <si>
    <t xml:space="preserve">Colorado’s method for calculating Proportionate Share set aside for IDEA Part B Funds (611) for 3- to 21-year-olds and IDEA Preschool Funds (619) did not appropriately include 3-to 5-year-olds. As a result, OSEP is requiring that each AU evidence their calculations for both 611 and 619 funds.  </t>
  </si>
  <si>
    <t xml:space="preserve">STEP 1:  Using the best data available from FFY 2019 through FFY 2023, and in consultation with private elementary and secondary schools that are physically located within the boundaries of the AU, each AU in Colorado must establish a count for parentally-placed private school children ages 3–21-year-olds and 3–5-year-olds who are eligible for special education services.  The count must be inclusive of children attending private schools that are located within the boundaries of the AU who are not residents of the AU in which the private school is located.  </t>
  </si>
  <si>
    <r>
      <t xml:space="preserve">Revised Number of </t>
    </r>
    <r>
      <rPr>
        <b/>
        <sz val="11"/>
        <color theme="1"/>
        <rFont val="Calibri"/>
        <family val="2"/>
      </rPr>
      <t>3-21-year-olds</t>
    </r>
    <r>
      <rPr>
        <sz val="11"/>
        <color theme="1"/>
        <rFont val="Calibri"/>
        <family val="2"/>
      </rPr>
      <t xml:space="preserve"> parentally-placed private school students eligible for special education services</t>
    </r>
  </si>
  <si>
    <r>
      <t xml:space="preserve">Number of </t>
    </r>
    <r>
      <rPr>
        <b/>
        <sz val="11"/>
        <color theme="1"/>
        <rFont val="Calibri"/>
        <family val="2"/>
      </rPr>
      <t>3-5-year-olds</t>
    </r>
    <r>
      <rPr>
        <sz val="11"/>
        <color theme="1"/>
        <rFont val="Calibri"/>
        <family val="2"/>
      </rPr>
      <t xml:space="preserve"> parentally-placed private school students eligible for special education services</t>
    </r>
  </si>
  <si>
    <t>Percentage of Parentally-Placed Private School Special Education students within the AU’s boundaries</t>
  </si>
  <si>
    <t>Calculate Proportionate Share Based on Revised Count for IDEA Part B Funds (3-21)</t>
  </si>
  <si>
    <t>Private School Proportionate Share Set Aside Amount for IDEA Part B Funds</t>
  </si>
  <si>
    <t>Percentage of Parentally-Placed Private School Special Education Students within the AU’s boundaries</t>
  </si>
  <si>
    <t>Calculate Proportionate Share Based on Revised Count for IDEA Preschool Funds (3-5)</t>
  </si>
  <si>
    <t>Private School Proportionate Share Set Aside Amount for IDEA Preschool Funds</t>
  </si>
  <si>
    <t>Step 5:  After comparing the required set aside funds with the AU’s actual expenditures used to provide special education and related services to parentally-placed private school students, the AU must determine if there is a shortfall. In this example, the AU expended an amount that exceeded the required Proportionate Share Set Aside Amount for Section 611, but had a Shortfall in Section 619.  Federal Funds are not enough to completely remedy the entire shortfall so state and local expenditures for eligible parentally-placed private school students can be used to further remedy the shortfall.</t>
  </si>
  <si>
    <t>Federal Mandate for  Serving IDEA-Eligible Parentally Placed Private School Students:  Eligibility for Private Schools</t>
  </si>
  <si>
    <t>Establish a count of parentally-placed private school children with disabilities that includes children with disabilities ages three through twentyone for its IDEA Section 611 grant, as well as a count of parentally-placed private school children with disabilities aged three through five for its IDEA Section 619 grant:</t>
  </si>
  <si>
    <t>Requirements — the OSEP letter identifies the following requirements that the State must implement with its AUs:</t>
  </si>
  <si>
    <t>This workbook has been developed to assist the AUs in fulfilling these requirements.</t>
  </si>
  <si>
    <t>Instructions:  Please read through this tab for a more detailed overview of the Private School Proportionate Share Issue and to see an example of how the caluclations in this workbook will be made.  Then go through each of the subsequent tabs to calculate the Proportionate Share by Year as required by OSEP.  Fill in the blue cells with the requested information, the rest of the cells on each tab will calculate automatically.</t>
  </si>
  <si>
    <r>
      <t>IDEA Federal Flow Through Funds for 3–21-year-olds (Section 611) Expended to Provide Special Ed</t>
    </r>
    <r>
      <rPr>
        <sz val="11"/>
        <rFont val="Calibri"/>
        <family val="2"/>
      </rPr>
      <t>ucation and Related Services to Eligible Parentally-Placed</t>
    </r>
    <r>
      <rPr>
        <sz val="11"/>
        <color theme="1"/>
        <rFont val="Calibri"/>
        <family val="2"/>
      </rPr>
      <t xml:space="preserve"> Private School Students</t>
    </r>
  </si>
  <si>
    <t>Determine the Total Amount of State, local, and IDEA Part B Funds for 3–21-year-olds Expended to Provide Special Education and Related Services to Parentally Place Private School Students</t>
  </si>
  <si>
    <r>
      <t>IDEA Federal Flow Through Funds for 3–21-year-olds (Section 619) Expended to Provide Special Education and Related Services to Eligible Parentally-Plac</t>
    </r>
    <r>
      <rPr>
        <sz val="11"/>
        <rFont val="Calibri"/>
        <family val="2"/>
      </rPr>
      <t>ed</t>
    </r>
    <r>
      <rPr>
        <sz val="11"/>
        <color theme="1"/>
        <rFont val="Calibri"/>
        <family val="2"/>
      </rPr>
      <t xml:space="preserve"> Private School Students</t>
    </r>
  </si>
  <si>
    <t>Calendar Crosswalk</t>
  </si>
  <si>
    <r>
      <t xml:space="preserve">The child to be eligible must:
</t>
    </r>
    <r>
      <rPr>
        <sz val="11"/>
        <color theme="1"/>
        <rFont val="Aptos Narrow"/>
        <family val="2"/>
      </rPr>
      <t>·   Have been placed by a parent in a private school
·   Have a qualifying disability and need services to access education 34 CFR § 300.304
·   be between the ages of 3-21 at the time of the provision of services 34 CFR § 300.8(b)
For more information, please see the eligible Private School Student Fact Sheet</t>
    </r>
  </si>
  <si>
    <t>To qualify, the school must:
·   follow a standard-based curriculum
·   the curriculum must be able to be assessed
·   the eligible student must be in an educational program, not a daycare</t>
  </si>
  <si>
    <t>Preschools that serve only children under age 4 are not eligible.
If the preschool is attached to a school serving any grades K-12, then the 3 and 4-year-olds must be included.</t>
  </si>
  <si>
    <t>Determine if the Shortfall can be fully remedied by including State and Local Funding Expended to Provide Special Education and Related Services to Parentally-Placed Eligible Private School Students</t>
  </si>
  <si>
    <t>Comments:</t>
  </si>
  <si>
    <r>
      <t xml:space="preserve">The school must be a Private School located in or incorporated in Colorado within the AU's geographical area.  34 CFR </t>
    </r>
    <r>
      <rPr>
        <sz val="11"/>
        <color theme="1"/>
        <rFont val="Aptos Narrow"/>
        <family val="2"/>
      </rPr>
      <t>§</t>
    </r>
    <r>
      <rPr>
        <sz val="11"/>
        <color theme="1"/>
        <rFont val="Aptos Narrow"/>
        <family val="2"/>
        <scheme val="minor"/>
      </rPr>
      <t xml:space="preserve"> 300.130
</t>
    </r>
    <r>
      <rPr>
        <sz val="11"/>
        <color theme="1"/>
        <rFont val="Aptos Narrow"/>
        <family val="2"/>
      </rPr>
      <t>·</t>
    </r>
    <r>
      <rPr>
        <sz val="11"/>
        <color theme="1"/>
        <rFont val="Aptos Narrow"/>
        <family val="2"/>
        <scheme val="minor"/>
      </rPr>
      <t xml:space="preserve">   This includes virtual schools with their main office or headquarters in Colorado</t>
    </r>
  </si>
  <si>
    <t>The school must be a non-profit educational institution 34 CFR § 300.36
·   For-profit schools and home schools do not qualify</t>
  </si>
  <si>
    <t>Establish a count of parentally-placed private school children with disabilities that includes children with disabilities ages three through twentyone for its IDEA Section 611 grant, as well as a count of parentally-placed private school children with disabilities aged three through five for its IDEA Section 619 grant.</t>
  </si>
  <si>
    <r>
      <t>IDEA Federal Flow Through Funds (Section 619) for 3–5-year-olds Expended to Provide Special Education and Related Services to Parentally-Pla</t>
    </r>
    <r>
      <rPr>
        <sz val="11"/>
        <rFont val="Calibri"/>
        <family val="2"/>
      </rPr>
      <t>ced</t>
    </r>
    <r>
      <rPr>
        <sz val="11"/>
        <color theme="1"/>
        <rFont val="Calibri"/>
        <family val="2"/>
      </rPr>
      <t xml:space="preserve"> Private School Students</t>
    </r>
  </si>
  <si>
    <t>This is not the final determination as CDE will have to review</t>
  </si>
  <si>
    <t>the shortfalls/overages by funding source to determine actual</t>
  </si>
  <si>
    <t>final results.</t>
  </si>
  <si>
    <r>
      <rPr>
        <b/>
        <u/>
        <sz val="12"/>
        <color theme="1"/>
        <rFont val="Aptos Narrow"/>
        <family val="2"/>
        <scheme val="minor"/>
      </rPr>
      <t>Tab Instructions:</t>
    </r>
    <r>
      <rPr>
        <b/>
        <sz val="12"/>
        <color theme="1"/>
        <rFont val="Aptos Narrow"/>
        <family val="2"/>
        <scheme val="minor"/>
      </rPr>
      <t xml:space="preserve">
Fill in the blue cells (there are a total of 7) with the requested information (for the green highlighted fiscal year row from the table above).  The rest of the cells on each tab will calculate automatically.  Please do not try to "fix" any cells.  Do not make entries into any cell but a blue one.   You should not be able to make entries into a cell that is not colored blue, but if you can enter into them, please do not do so.  Please do not "unlock" the workbook tabs to make changes to the content or formulas.   You must be sure that your fiscal years align appropriately.  Federal Fiscal Year (FFY) is different than State Fiscal Year (SFY).</t>
    </r>
  </si>
  <si>
    <r>
      <rPr>
        <b/>
        <u/>
        <sz val="12"/>
        <color theme="1"/>
        <rFont val="Aptos Narrow"/>
        <family val="2"/>
        <scheme val="minor"/>
      </rPr>
      <t>Tab Instructions:</t>
    </r>
    <r>
      <rPr>
        <b/>
        <sz val="12"/>
        <color theme="1"/>
        <rFont val="Aptos Narrow"/>
        <family val="2"/>
        <scheme val="minor"/>
      </rPr>
      <t xml:space="preserve">
Fill in the blue cells (there are a total of 7) with the requested information (for the green highlighted fiscal year row from the table above).  The rest of the cells on each tab will calculate automatically.   Please do not try to "fix" any cells.  Do not make entries into any cell but a blue one.   You should not be able to make entries into a cell that is not colored blue, but if you can enter into them, please do not do so.  Please do not "unlock" the workbook tabs to make changes to the content or formulas.   You must be sure that your fiscal years align appropriately.  Federal Fiscal Year (FFY) is different than State Fiscal Year (SFY).</t>
    </r>
  </si>
  <si>
    <r>
      <rPr>
        <b/>
        <u/>
        <sz val="12"/>
        <color theme="1"/>
        <rFont val="Aptos Narrow"/>
        <family val="2"/>
        <scheme val="minor"/>
      </rPr>
      <t>Tab Instructions:</t>
    </r>
    <r>
      <rPr>
        <b/>
        <sz val="12"/>
        <color theme="1"/>
        <rFont val="Aptos Narrow"/>
        <family val="2"/>
        <scheme val="minor"/>
      </rPr>
      <t xml:space="preserve">
Fill in the blue cells (there are a total of 8 including the AU from line 1) with the requested information (for the green highlighted fiscal year row from the table above). The rest of the cells on each tab will calculate automatically.  Please do not try to "fix" any cells.  Do not make entries into any cell but a blue one.   You should not be able to make entries into a cell that is not colored blue, but if you can enter into them, please do not do so.  Please do not "unlock" the workbook tabs to make changes to the content or formulas.   You must be sure that your fiscal years align appropriately.  Federal Fiscal Year (FFY) is different than State Fiscal Year (SFY) and school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</si>
</sst>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_(&quot;$&quot;* #,##0_);_(&quot;$&quot;* \(#,##0\);_(&quot;$&quot;* &quot;-&quot;??_);_(@_)"/>
  </numFmts>
  <fonts count="24" x14ac:knownFonts="1">
    <font>
      <sz val="11"/>
      <color theme="1"/>
      <name val="Aptos Narrow"/>
      <family val="2"/>
      <scheme val="minor"/>
    </font>
    <font>
      <sz val="11"/>
      <color theme="1"/>
      <name val="Aptos Narrow"/>
      <family val="2"/>
      <scheme val="minor"/>
    </font>
    <font>
      <sz val="11"/>
      <color theme="1"/>
      <name val="Calibri"/>
      <family val="2"/>
    </font>
    <font>
      <sz val="11"/>
      <color rgb="FFFF0000"/>
      <name val="Calibri"/>
      <family val="2"/>
    </font>
    <font>
      <sz val="11"/>
      <name val="Calibri"/>
      <family val="2"/>
    </font>
    <font>
      <b/>
      <sz val="11"/>
      <color theme="1"/>
      <name val="Calibri"/>
      <family val="2"/>
    </font>
    <font>
      <i/>
      <sz val="11"/>
      <color theme="1"/>
      <name val="Calibri"/>
      <family val="2"/>
    </font>
    <font>
      <b/>
      <sz val="14"/>
      <color theme="1"/>
      <name val="Calibri"/>
      <family val="2"/>
    </font>
    <font>
      <sz val="10.75"/>
      <color theme="1"/>
      <name val="Calibri"/>
      <family val="2"/>
    </font>
    <font>
      <sz val="14"/>
      <color theme="1"/>
      <name val="Calibri"/>
      <family val="2"/>
    </font>
    <font>
      <b/>
      <i/>
      <u/>
      <sz val="11"/>
      <color theme="1"/>
      <name val="Calibri"/>
      <family val="2"/>
    </font>
    <font>
      <i/>
      <sz val="11"/>
      <color rgb="FF000000"/>
      <name val="Calibri"/>
      <family val="2"/>
    </font>
    <font>
      <sz val="11"/>
      <color theme="1"/>
      <name val="Aptos Narrow"/>
      <family val="2"/>
    </font>
    <font>
      <b/>
      <sz val="12"/>
      <color theme="1"/>
      <name val="Aptos Narrow"/>
      <family val="2"/>
      <scheme val="minor"/>
    </font>
    <font>
      <sz val="12"/>
      <color theme="1"/>
      <name val="Aptos Narrow"/>
      <family val="2"/>
      <scheme val="minor"/>
    </font>
    <font>
      <sz val="12"/>
      <color theme="1"/>
      <name val="Calibri"/>
      <family val="2"/>
    </font>
    <font>
      <i/>
      <sz val="11"/>
      <color theme="1"/>
      <name val="Aptos Narrow"/>
      <family val="2"/>
      <scheme val="minor"/>
    </font>
    <font>
      <b/>
      <u/>
      <sz val="12"/>
      <color theme="1"/>
      <name val="Aptos Narrow"/>
      <family val="2"/>
      <scheme val="minor"/>
    </font>
    <font>
      <sz val="12"/>
      <name val="Arial"/>
      <family val="2"/>
    </font>
    <font>
      <b/>
      <sz val="10"/>
      <color indexed="8"/>
      <name val="Arial"/>
      <family val="2"/>
    </font>
    <font>
      <sz val="10"/>
      <color theme="1"/>
      <name val="Calibri"/>
      <family val="2"/>
    </font>
    <font>
      <i/>
      <sz val="11"/>
      <name val="Calibri"/>
      <family val="2"/>
    </font>
    <font>
      <b/>
      <sz val="11"/>
      <color theme="1"/>
      <name val="Aptos Narrow"/>
      <family val="2"/>
      <scheme val="minor"/>
    </font>
    <font>
      <b/>
      <sz val="11"/>
      <color rgb="FFFF0000"/>
      <name val="Aptos Narrow"/>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E6F0FA"/>
        <bgColor indexed="64"/>
      </patternFill>
    </fill>
    <fill>
      <patternFill patternType="solid">
        <fgColor rgb="FFD9D9D9"/>
        <bgColor indexed="64"/>
      </patternFill>
    </fill>
    <fill>
      <patternFill patternType="solid">
        <fgColor theme="3" tint="0.89999084444715716"/>
        <bgColor indexed="64"/>
      </patternFill>
    </fill>
    <fill>
      <patternFill patternType="solid">
        <fgColor indexed="22"/>
        <bgColor indexed="0"/>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18" fillId="0" borderId="0"/>
    <xf numFmtId="44" fontId="1" fillId="0" borderId="0" applyFont="0" applyFill="0" applyBorder="0" applyAlignment="0" applyProtection="0"/>
  </cellStyleXfs>
  <cellXfs count="246">
    <xf numFmtId="0" fontId="0" fillId="0" borderId="0" xfId="0"/>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vertical="top"/>
    </xf>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0" fontId="0" fillId="3" borderId="0" xfId="0" applyFill="1"/>
    <xf numFmtId="0" fontId="0" fillId="4" borderId="1" xfId="0" applyFill="1" applyBorder="1" applyAlignment="1">
      <alignment horizontal="center" vertical="center"/>
    </xf>
    <xf numFmtId="0" fontId="0" fillId="4" borderId="1" xfId="0" applyFill="1" applyBorder="1" applyAlignment="1">
      <alignment horizontal="center"/>
    </xf>
    <xf numFmtId="10" fontId="0" fillId="0" borderId="1" xfId="1" applyNumberFormat="1" applyFont="1" applyBorder="1" applyAlignment="1">
      <alignment horizontal="center"/>
    </xf>
    <xf numFmtId="10" fontId="0" fillId="0" borderId="1" xfId="0" applyNumberFormat="1" applyBorder="1" applyAlignment="1">
      <alignment horizontal="center"/>
    </xf>
    <xf numFmtId="164" fontId="0" fillId="0" borderId="1" xfId="0" applyNumberFormat="1" applyBorder="1" applyAlignment="1">
      <alignment horizontal="center"/>
    </xf>
    <xf numFmtId="0" fontId="2" fillId="0" borderId="0" xfId="0" applyFont="1" applyAlignment="1">
      <alignment horizontal="left" vertical="top" wrapText="1"/>
    </xf>
    <xf numFmtId="164" fontId="0" fillId="4" borderId="1" xfId="0" applyNumberFormat="1" applyFill="1" applyBorder="1" applyAlignment="1">
      <alignment horizontal="center"/>
    </xf>
    <xf numFmtId="8" fontId="0" fillId="0" borderId="1" xfId="0" applyNumberFormat="1" applyBorder="1" applyAlignment="1">
      <alignment horizontal="center"/>
    </xf>
    <xf numFmtId="0" fontId="0" fillId="2" borderId="1" xfId="0"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wrapText="1"/>
    </xf>
    <xf numFmtId="164" fontId="0" fillId="0" borderId="0" xfId="0" applyNumberFormat="1" applyAlignment="1">
      <alignment horizontal="center"/>
    </xf>
    <xf numFmtId="0" fontId="2" fillId="0" borderId="0" xfId="0" applyFont="1" applyAlignment="1">
      <alignment horizontal="right" wrapText="1"/>
    </xf>
    <xf numFmtId="8" fontId="0" fillId="0" borderId="0" xfId="0" applyNumberFormat="1"/>
    <xf numFmtId="0" fontId="13" fillId="0" borderId="0" xfId="0" applyFont="1" applyAlignment="1">
      <alignment horizontal="center" vertical="center"/>
    </xf>
    <xf numFmtId="0" fontId="13" fillId="0" borderId="0" xfId="0" applyFont="1" applyAlignment="1">
      <alignment vertical="center"/>
    </xf>
    <xf numFmtId="0" fontId="19" fillId="7" borderId="1" xfId="2" applyFont="1" applyFill="1" applyBorder="1" applyAlignment="1">
      <alignment horizontal="center" vertical="center" wrapText="1"/>
    </xf>
    <xf numFmtId="0" fontId="0" fillId="0" borderId="0" xfId="0" quotePrefix="1"/>
    <xf numFmtId="8" fontId="0" fillId="0" borderId="0" xfId="0" quotePrefix="1" applyNumberFormat="1"/>
    <xf numFmtId="0" fontId="19" fillId="7" borderId="2" xfId="2" applyFont="1" applyFill="1" applyBorder="1" applyAlignment="1">
      <alignment horizontal="center" vertical="center" wrapText="1"/>
    </xf>
    <xf numFmtId="44" fontId="20" fillId="0" borderId="0" xfId="3" applyFont="1" applyFill="1" applyBorder="1"/>
    <xf numFmtId="165" fontId="20" fillId="0" borderId="0" xfId="3" applyNumberFormat="1" applyFont="1" applyFill="1" applyBorder="1"/>
    <xf numFmtId="0" fontId="20" fillId="0" borderId="0" xfId="0" applyFont="1"/>
    <xf numFmtId="44" fontId="20" fillId="0" borderId="0" xfId="3" applyFont="1" applyBorder="1"/>
    <xf numFmtId="0" fontId="0" fillId="0" borderId="6" xfId="0" applyBorder="1" applyAlignment="1">
      <alignment horizontal="center"/>
    </xf>
    <xf numFmtId="0" fontId="0" fillId="0" borderId="3" xfId="0" applyBorder="1" applyAlignment="1">
      <alignment horizontal="center"/>
    </xf>
    <xf numFmtId="0" fontId="2" fillId="0" borderId="0" xfId="0" applyFont="1" applyAlignment="1" applyProtection="1">
      <alignment horizontal="left" vertical="top" wrapText="1"/>
      <protection locked="0"/>
    </xf>
    <xf numFmtId="0" fontId="0" fillId="0" borderId="0" xfId="0" applyAlignment="1" applyProtection="1">
      <alignment vertical="center" wrapText="1"/>
      <protection locked="0"/>
    </xf>
    <xf numFmtId="0" fontId="0" fillId="0" borderId="2" xfId="0" applyBorder="1"/>
    <xf numFmtId="0" fontId="0" fillId="0" borderId="3" xfId="0" applyBorder="1"/>
    <xf numFmtId="0" fontId="4" fillId="3" borderId="2" xfId="0" applyFont="1" applyFill="1" applyBorder="1" applyAlignment="1">
      <alignment horizontal="right"/>
    </xf>
    <xf numFmtId="0" fontId="4" fillId="3" borderId="3" xfId="0" applyFont="1" applyFill="1" applyBorder="1" applyAlignment="1">
      <alignment horizontal="right"/>
    </xf>
    <xf numFmtId="164" fontId="0" fillId="3" borderId="4" xfId="0" applyNumberFormat="1" applyFill="1" applyBorder="1" applyAlignment="1">
      <alignment horizontal="center"/>
    </xf>
    <xf numFmtId="0" fontId="2" fillId="0" borderId="0" xfId="0" applyFont="1" applyAlignment="1">
      <alignment vertical="center"/>
    </xf>
    <xf numFmtId="49" fontId="0" fillId="0" borderId="0" xfId="0" applyNumberFormat="1" applyAlignment="1">
      <alignment horizontal="center" vertical="top"/>
    </xf>
    <xf numFmtId="49" fontId="0" fillId="0" borderId="0" xfId="0" applyNumberFormat="1" applyAlignment="1">
      <alignment horizontal="left" vertical="top"/>
    </xf>
    <xf numFmtId="0" fontId="5" fillId="0" borderId="0" xfId="0" applyFont="1" applyAlignment="1">
      <alignment horizontal="left" vertical="center" wrapText="1"/>
    </xf>
    <xf numFmtId="0" fontId="4" fillId="3" borderId="0" xfId="0" applyFont="1" applyFill="1" applyAlignment="1">
      <alignment horizontal="right" wrapText="1"/>
    </xf>
    <xf numFmtId="164" fontId="0" fillId="3" borderId="0" xfId="0" applyNumberFormat="1" applyFill="1" applyAlignment="1">
      <alignment horizontal="center"/>
    </xf>
    <xf numFmtId="0" fontId="0" fillId="3" borderId="2" xfId="0" applyFill="1" applyBorder="1" applyAlignment="1">
      <alignment horizontal="right"/>
    </xf>
    <xf numFmtId="0" fontId="0" fillId="3" borderId="3" xfId="0" applyFill="1" applyBorder="1" applyAlignment="1">
      <alignment horizontal="right"/>
    </xf>
    <xf numFmtId="0" fontId="2" fillId="3" borderId="0" xfId="0" applyFont="1" applyFill="1" applyAlignment="1">
      <alignment horizontal="left" wrapText="1"/>
    </xf>
    <xf numFmtId="0" fontId="2" fillId="3" borderId="13" xfId="0" applyFont="1" applyFill="1" applyBorder="1" applyAlignment="1">
      <alignment horizontal="left"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164" fontId="0" fillId="3" borderId="3" xfId="0" applyNumberFormat="1" applyFill="1" applyBorder="1" applyAlignment="1">
      <alignment horizontal="center"/>
    </xf>
    <xf numFmtId="0" fontId="0" fillId="3" borderId="2" xfId="0" applyFill="1" applyBorder="1"/>
    <xf numFmtId="0" fontId="0" fillId="3" borderId="3" xfId="0" applyFill="1" applyBorder="1"/>
    <xf numFmtId="0" fontId="0" fillId="3" borderId="4" xfId="0" applyFill="1" applyBorder="1"/>
    <xf numFmtId="0" fontId="2" fillId="3" borderId="5" xfId="0" applyFont="1" applyFill="1" applyBorder="1" applyAlignment="1">
      <alignment horizontal="right" wrapText="1"/>
    </xf>
    <xf numFmtId="164" fontId="0" fillId="3" borderId="8" xfId="0" applyNumberFormat="1" applyFill="1" applyBorder="1" applyAlignment="1">
      <alignment horizontal="center"/>
    </xf>
    <xf numFmtId="0" fontId="2" fillId="3" borderId="7" xfId="0" applyFont="1" applyFill="1" applyBorder="1" applyAlignment="1">
      <alignment horizontal="right" wrapText="1"/>
    </xf>
    <xf numFmtId="0" fontId="15" fillId="3" borderId="5" xfId="0" quotePrefix="1" applyFont="1" applyFill="1" applyBorder="1" applyAlignment="1">
      <alignment horizontal="center" wrapText="1"/>
    </xf>
    <xf numFmtId="8" fontId="0" fillId="3" borderId="5" xfId="0" applyNumberFormat="1" applyFill="1" applyBorder="1" applyAlignment="1">
      <alignment horizontal="center"/>
    </xf>
    <xf numFmtId="8" fontId="0" fillId="3" borderId="8" xfId="0" applyNumberFormat="1" applyFill="1" applyBorder="1" applyAlignment="1">
      <alignment horizontal="center"/>
    </xf>
    <xf numFmtId="0" fontId="15" fillId="3" borderId="7" xfId="0" quotePrefix="1" applyFont="1" applyFill="1" applyBorder="1" applyAlignment="1">
      <alignment horizontal="center" wrapText="1"/>
    </xf>
    <xf numFmtId="0" fontId="0" fillId="3" borderId="5" xfId="0" applyFill="1" applyBorder="1"/>
    <xf numFmtId="0" fontId="0" fillId="3" borderId="8" xfId="0" applyFill="1" applyBorder="1"/>
    <xf numFmtId="0" fontId="0" fillId="3" borderId="7" xfId="0" applyFill="1" applyBorder="1"/>
    <xf numFmtId="0" fontId="2" fillId="3" borderId="1" xfId="0" applyFont="1" applyFill="1" applyBorder="1" applyAlignment="1">
      <alignment horizontal="center" wrapText="1"/>
    </xf>
    <xf numFmtId="164" fontId="0" fillId="3" borderId="1" xfId="0" applyNumberFormat="1" applyFill="1" applyBorder="1" applyAlignment="1">
      <alignment horizontal="center"/>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5" fillId="3" borderId="2" xfId="0" quotePrefix="1" applyFont="1" applyFill="1" applyBorder="1" applyAlignment="1">
      <alignment horizontal="center" wrapText="1"/>
    </xf>
    <xf numFmtId="0" fontId="15" fillId="3" borderId="3" xfId="0" quotePrefix="1" applyFont="1" applyFill="1" applyBorder="1" applyAlignment="1">
      <alignment horizontal="center" wrapText="1"/>
    </xf>
    <xf numFmtId="8" fontId="0" fillId="3" borderId="3" xfId="0" applyNumberFormat="1" applyFill="1" applyBorder="1" applyAlignment="1">
      <alignment horizontal="center"/>
    </xf>
    <xf numFmtId="8" fontId="0" fillId="3" borderId="4" xfId="0" applyNumberFormat="1" applyFill="1" applyBorder="1" applyAlignment="1">
      <alignment horizontal="center"/>
    </xf>
    <xf numFmtId="0" fontId="4" fillId="3" borderId="7" xfId="0" applyFont="1" applyFill="1" applyBorder="1" applyAlignment="1">
      <alignment horizontal="center" wrapText="1"/>
    </xf>
    <xf numFmtId="0" fontId="4" fillId="3" borderId="5" xfId="0" applyFont="1" applyFill="1" applyBorder="1" applyAlignment="1">
      <alignment horizontal="center" wrapText="1"/>
    </xf>
    <xf numFmtId="164" fontId="0" fillId="3" borderId="5" xfId="0" applyNumberFormat="1" applyFill="1" applyBorder="1" applyAlignment="1">
      <alignment horizontal="center"/>
    </xf>
    <xf numFmtId="0" fontId="0" fillId="3" borderId="10" xfId="0" applyFill="1" applyBorder="1"/>
    <xf numFmtId="0" fontId="0" fillId="3" borderId="9" xfId="0" applyFill="1" applyBorder="1"/>
    <xf numFmtId="0" fontId="23" fillId="0" borderId="0" xfId="0" applyFont="1"/>
    <xf numFmtId="0" fontId="0" fillId="2" borderId="1" xfId="0" applyFill="1" applyBorder="1" applyAlignment="1">
      <alignment horizontal="center" vertical="center"/>
    </xf>
    <xf numFmtId="0" fontId="0" fillId="0" borderId="1" xfId="0" applyBorder="1" applyAlignment="1">
      <alignment horizontal="center"/>
    </xf>
    <xf numFmtId="0" fontId="0" fillId="0" borderId="2" xfId="0" quotePrefix="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wrapText="1"/>
    </xf>
    <xf numFmtId="0" fontId="16" fillId="2" borderId="2" xfId="0" applyFont="1" applyFill="1" applyBorder="1" applyAlignment="1">
      <alignment horizontal="left" wrapText="1"/>
    </xf>
    <xf numFmtId="0" fontId="16" fillId="2" borderId="3" xfId="0" applyFont="1" applyFill="1" applyBorder="1" applyAlignment="1">
      <alignment horizontal="left" wrapText="1"/>
    </xf>
    <xf numFmtId="0" fontId="16" fillId="2" borderId="4" xfId="0" applyFont="1" applyFill="1" applyBorder="1" applyAlignment="1">
      <alignment horizontal="left"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2" fillId="2" borderId="1" xfId="0" applyFont="1" applyFill="1" applyBorder="1" applyAlignment="1">
      <alignment horizontal="center" vertical="top" wrapText="1"/>
    </xf>
    <xf numFmtId="0" fontId="0" fillId="2" borderId="1"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right"/>
    </xf>
    <xf numFmtId="0" fontId="4" fillId="0" borderId="3" xfId="0" applyFont="1" applyBorder="1" applyAlignment="1">
      <alignment horizontal="right"/>
    </xf>
    <xf numFmtId="0" fontId="4" fillId="0" borderId="4" xfId="0" applyFont="1" applyBorder="1" applyAlignment="1">
      <alignment horizontal="right"/>
    </xf>
    <xf numFmtId="0" fontId="21" fillId="5" borderId="2"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21" fillId="5" borderId="4" xfId="0" applyFont="1" applyFill="1" applyBorder="1" applyAlignment="1">
      <alignment horizontal="left" vertical="center" wrapText="1"/>
    </xf>
    <xf numFmtId="0" fontId="2" fillId="0" borderId="0" xfId="0" applyFont="1" applyAlignment="1">
      <alignment horizontal="left" vertical="top" wrapText="1"/>
    </xf>
    <xf numFmtId="0" fontId="4" fillId="0" borderId="0" xfId="0" applyFont="1" applyAlignment="1">
      <alignment horizontal="left" vertical="top" wrapText="1"/>
    </xf>
    <xf numFmtId="0" fontId="6" fillId="2" borderId="2" xfId="0" applyFont="1" applyFill="1" applyBorder="1" applyAlignment="1">
      <alignment horizontal="left" wrapText="1"/>
    </xf>
    <xf numFmtId="0" fontId="6" fillId="2" borderId="3" xfId="0" applyFont="1" applyFill="1" applyBorder="1" applyAlignment="1">
      <alignment horizontal="left" wrapText="1"/>
    </xf>
    <xf numFmtId="0" fontId="6" fillId="2" borderId="4" xfId="0" applyFont="1" applyFill="1" applyBorder="1" applyAlignment="1">
      <alignment horizontal="left"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2" fillId="3" borderId="3" xfId="0" applyFont="1" applyFill="1" applyBorder="1" applyAlignment="1">
      <alignment horizontal="center"/>
    </xf>
    <xf numFmtId="0" fontId="15" fillId="0" borderId="2" xfId="0" quotePrefix="1" applyFont="1" applyBorder="1" applyAlignment="1">
      <alignment horizont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2" fillId="0" borderId="0" xfId="0" applyFont="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4" fillId="0" borderId="2" xfId="0" applyFont="1" applyBorder="1" applyAlignment="1">
      <alignment horizontal="right"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5" fillId="0" borderId="0" xfId="0" applyFont="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49" fontId="7" fillId="0" borderId="2" xfId="0" applyNumberFormat="1" applyFont="1" applyBorder="1" applyAlignment="1">
      <alignment horizontal="center"/>
    </xf>
    <xf numFmtId="49" fontId="7" fillId="0" borderId="3" xfId="0" applyNumberFormat="1" applyFont="1" applyBorder="1" applyAlignment="1">
      <alignment horizontal="center"/>
    </xf>
    <xf numFmtId="49" fontId="7" fillId="0" borderId="4" xfId="0" applyNumberFormat="1" applyFont="1" applyBorder="1" applyAlignment="1">
      <alignment horizont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2" fillId="0" borderId="0" xfId="0" applyFont="1" applyAlignment="1">
      <alignment horizontal="left" wrapText="1"/>
    </xf>
    <xf numFmtId="0" fontId="14" fillId="0" borderId="2" xfId="0" quotePrefix="1" applyFont="1" applyBorder="1" applyAlignment="1">
      <alignment horizontal="center" wrapText="1"/>
    </xf>
    <xf numFmtId="0" fontId="14" fillId="0" borderId="3" xfId="0" applyFont="1" applyBorder="1" applyAlignment="1">
      <alignment horizontal="center" wrapText="1"/>
    </xf>
    <xf numFmtId="0" fontId="14" fillId="0" borderId="4" xfId="0" applyFont="1" applyBorder="1" applyAlignment="1">
      <alignment horizontal="center" wrapText="1"/>
    </xf>
    <xf numFmtId="0" fontId="22" fillId="0" borderId="0" xfId="0" applyFont="1" applyAlignment="1">
      <alignment horizontal="center" vertical="center"/>
    </xf>
    <xf numFmtId="8" fontId="0" fillId="0" borderId="2" xfId="0" applyNumberFormat="1" applyBorder="1" applyAlignment="1">
      <alignment horizontal="center"/>
    </xf>
    <xf numFmtId="8" fontId="0" fillId="0" borderId="4" xfId="0" applyNumberFormat="1" applyBorder="1" applyAlignment="1">
      <alignment horizontal="center"/>
    </xf>
    <xf numFmtId="164" fontId="0" fillId="0" borderId="2" xfId="0" applyNumberFormat="1" applyBorder="1" applyAlignment="1">
      <alignment horizontal="center"/>
    </xf>
    <xf numFmtId="164" fontId="0" fillId="0" borderId="4" xfId="0" applyNumberFormat="1" applyBorder="1" applyAlignment="1">
      <alignment horizontal="center"/>
    </xf>
    <xf numFmtId="0" fontId="15" fillId="0" borderId="3" xfId="0" quotePrefix="1" applyFont="1" applyBorder="1" applyAlignment="1">
      <alignment horizontal="center" wrapText="1"/>
    </xf>
    <xf numFmtId="0" fontId="13" fillId="0" borderId="0" xfId="0" applyFont="1" applyAlignment="1">
      <alignment horizontal="left" vertical="center" wrapText="1"/>
    </xf>
    <xf numFmtId="0" fontId="0" fillId="4" borderId="2"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0" fillId="4" borderId="2"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4" xfId="0" applyBorder="1" applyAlignment="1">
      <alignment horizontal="center" vertical="center"/>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0" fontId="22" fillId="6" borderId="3" xfId="0" applyFont="1" applyFill="1" applyBorder="1" applyAlignment="1" applyProtection="1">
      <alignment horizontal="center"/>
      <protection locked="0"/>
    </xf>
    <xf numFmtId="0" fontId="22" fillId="6" borderId="4" xfId="0" applyFont="1" applyFill="1" applyBorder="1" applyAlignment="1" applyProtection="1">
      <alignment horizontal="center"/>
      <protection locked="0"/>
    </xf>
    <xf numFmtId="10" fontId="0" fillId="0" borderId="2" xfId="1" applyNumberFormat="1" applyFont="1" applyBorder="1" applyAlignment="1">
      <alignment horizontal="center"/>
    </xf>
    <xf numFmtId="10" fontId="0" fillId="0" borderId="4" xfId="1" applyNumberFormat="1" applyFont="1" applyBorder="1" applyAlignment="1">
      <alignment horizontal="center"/>
    </xf>
    <xf numFmtId="164" fontId="0" fillId="0" borderId="2" xfId="0" quotePrefix="1" applyNumberFormat="1" applyBorder="1" applyAlignment="1">
      <alignment horizontal="center"/>
    </xf>
    <xf numFmtId="10" fontId="0" fillId="0" borderId="2" xfId="0" applyNumberFormat="1" applyBorder="1" applyAlignment="1">
      <alignment horizontal="center"/>
    </xf>
    <xf numFmtId="10" fontId="0" fillId="0" borderId="4" xfId="0" applyNumberFormat="1" applyBorder="1" applyAlignment="1">
      <alignment horizontal="center"/>
    </xf>
    <xf numFmtId="164" fontId="0" fillId="4" borderId="2" xfId="0" applyNumberFormat="1" applyFill="1" applyBorder="1" applyAlignment="1" applyProtection="1">
      <alignment horizontal="center"/>
      <protection locked="0"/>
    </xf>
    <xf numFmtId="164" fontId="0" fillId="4" borderId="4" xfId="0" applyNumberFormat="1" applyFill="1" applyBorder="1" applyAlignment="1" applyProtection="1">
      <alignment horizontal="center"/>
      <protection locked="0"/>
    </xf>
    <xf numFmtId="0" fontId="0" fillId="0" borderId="2" xfId="0" applyBorder="1" applyAlignment="1">
      <alignment horizontal="center"/>
    </xf>
    <xf numFmtId="0" fontId="0" fillId="0" borderId="3" xfId="0" applyBorder="1" applyAlignment="1">
      <alignment horizontal="center"/>
    </xf>
    <xf numFmtId="0" fontId="0" fillId="0" borderId="3" xfId="0" quotePrefix="1" applyBorder="1" applyAlignment="1">
      <alignment horizontal="center" wrapText="1"/>
    </xf>
    <xf numFmtId="0" fontId="0" fillId="0" borderId="4" xfId="0" applyBorder="1" applyAlignment="1">
      <alignment horizontal="center"/>
    </xf>
    <xf numFmtId="0" fontId="9" fillId="0" borderId="2" xfId="0" applyFont="1" applyBorder="1" applyAlignment="1">
      <alignment horizontal="center"/>
    </xf>
    <xf numFmtId="0" fontId="13" fillId="0" borderId="0" xfId="0" applyFont="1" applyAlignment="1">
      <alignment horizontal="center" vertical="center"/>
    </xf>
    <xf numFmtId="0" fontId="11" fillId="5" borderId="2"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4" xfId="0" applyFont="1" applyFill="1" applyBorder="1" applyAlignment="1">
      <alignment horizontal="left" vertical="center" wrapText="1"/>
    </xf>
    <xf numFmtId="49" fontId="7" fillId="0" borderId="4" xfId="0" applyNumberFormat="1" applyFont="1" applyBorder="1" applyAlignment="1">
      <alignment horizontal="center" vertical="center" wrapText="1"/>
    </xf>
    <xf numFmtId="0" fontId="2" fillId="0" borderId="0" xfId="0" applyFont="1" applyAlignment="1">
      <alignment horizontal="center" vertical="top"/>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13" fillId="0" borderId="5" xfId="0" applyFont="1" applyBorder="1" applyAlignment="1">
      <alignment horizontal="center" vertical="center"/>
    </xf>
    <xf numFmtId="0" fontId="2" fillId="3" borderId="2" xfId="0" applyFont="1" applyFill="1" applyBorder="1" applyAlignment="1">
      <alignment horizontal="center"/>
    </xf>
    <xf numFmtId="0" fontId="2" fillId="3" borderId="4" xfId="0" applyFont="1" applyFill="1" applyBorder="1" applyAlignment="1">
      <alignment horizontal="center"/>
    </xf>
    <xf numFmtId="0" fontId="14" fillId="0" borderId="3" xfId="0" quotePrefix="1" applyFont="1" applyBorder="1" applyAlignment="1">
      <alignment horizont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5" fillId="0" borderId="0" xfId="0" applyFont="1" applyAlignment="1">
      <alignment horizontal="center" vertical="top" wrapText="1"/>
    </xf>
    <xf numFmtId="0" fontId="22" fillId="0" borderId="2" xfId="0" applyFont="1" applyBorder="1" applyAlignment="1">
      <alignment horizontal="center"/>
    </xf>
    <xf numFmtId="0" fontId="22" fillId="0" borderId="3" xfId="0" applyFont="1" applyBorder="1" applyAlignment="1">
      <alignment horizontal="center"/>
    </xf>
    <xf numFmtId="0" fontId="22" fillId="0" borderId="4" xfId="0" applyFont="1" applyBorder="1" applyAlignment="1">
      <alignment horizontal="center"/>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0" fontId="0" fillId="0" borderId="7" xfId="1" applyNumberFormat="1" applyFont="1" applyBorder="1" applyAlignment="1">
      <alignment horizontal="center"/>
    </xf>
    <xf numFmtId="10" fontId="0" fillId="0" borderId="8" xfId="1" applyNumberFormat="1" applyFont="1" applyBorder="1" applyAlignment="1">
      <alignment horizontal="center"/>
    </xf>
    <xf numFmtId="0" fontId="21" fillId="5" borderId="11" xfId="0" applyFont="1" applyFill="1" applyBorder="1" applyAlignment="1">
      <alignment horizontal="left" vertical="center" wrapText="1"/>
    </xf>
    <xf numFmtId="0" fontId="21" fillId="5" borderId="6"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quotePrefix="1" applyFill="1"/>
    <xf numFmtId="0" fontId="0" fillId="0" borderId="0" xfId="0" applyFill="1"/>
    <xf numFmtId="44" fontId="20" fillId="0" borderId="0" xfId="3" applyFont="1"/>
    <xf numFmtId="0" fontId="13" fillId="8" borderId="2"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0" fillId="8" borderId="1" xfId="0" applyFill="1" applyBorder="1" applyAlignment="1">
      <alignment horizontal="center"/>
    </xf>
  </cellXfs>
  <cellStyles count="4">
    <cellStyle name="Currency" xfId="3" builtinId="4"/>
    <cellStyle name="Normal" xfId="0" builtinId="0"/>
    <cellStyle name="Normal 2" xfId="2" xr:uid="{36CABC07-F472-4455-9FEA-49451A6E12C5}"/>
    <cellStyle name="Percent" xfId="1" builtinId="5"/>
  </cellStyles>
  <dxfs count="0"/>
  <tableStyles count="0" defaultTableStyle="TableStyleMedium2" defaultPivotStyle="PivotStyleLight16"/>
  <colors>
    <mruColors>
      <color rgb="FFE6F0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A9EDB-6939-46C3-A3AB-4722022639D1}">
  <sheetPr codeName="Sheet1"/>
  <dimension ref="A1:J123"/>
  <sheetViews>
    <sheetView showGridLines="0" showRowColHeaders="0" showRuler="0" view="pageLayout" zoomScale="160" zoomScaleNormal="100" zoomScaleSheetLayoutView="150" zoomScalePageLayoutView="160" workbookViewId="0">
      <selection activeCell="D4" sqref="D4"/>
    </sheetView>
  </sheetViews>
  <sheetFormatPr defaultRowHeight="14.4" x14ac:dyDescent="0.3"/>
  <cols>
    <col min="1" max="1" width="6.6640625" customWidth="1"/>
    <col min="3" max="3" width="4.109375" customWidth="1"/>
    <col min="4" max="4" width="8.88671875" customWidth="1"/>
    <col min="5" max="5" width="8.6640625" customWidth="1"/>
    <col min="7" max="7" width="15.44140625" customWidth="1"/>
    <col min="8" max="8" width="8.5546875" customWidth="1"/>
    <col min="9" max="9" width="19.6640625" customWidth="1"/>
    <col min="10" max="10" width="18.109375" customWidth="1"/>
  </cols>
  <sheetData>
    <row r="1" spans="1:10" ht="109.2" customHeight="1" x14ac:dyDescent="0.3">
      <c r="A1" s="107" t="s">
        <v>205</v>
      </c>
      <c r="B1" s="106"/>
      <c r="C1" s="106"/>
      <c r="D1" s="106"/>
      <c r="E1" s="106"/>
      <c r="F1" s="106"/>
      <c r="G1" s="106"/>
      <c r="H1" s="106"/>
      <c r="I1" s="106"/>
      <c r="J1" s="2"/>
    </row>
    <row r="3" spans="1:10" x14ac:dyDescent="0.3">
      <c r="A3" s="41" t="s">
        <v>0</v>
      </c>
    </row>
    <row r="5" spans="1:10" ht="44.4" customHeight="1" x14ac:dyDescent="0.3">
      <c r="A5" s="42" t="s">
        <v>1</v>
      </c>
      <c r="B5" s="107" t="s">
        <v>206</v>
      </c>
      <c r="C5" s="106"/>
      <c r="D5" s="106"/>
      <c r="E5" s="106"/>
      <c r="F5" s="106"/>
      <c r="G5" s="106"/>
      <c r="H5" s="106"/>
      <c r="I5" s="106"/>
      <c r="J5" s="2"/>
    </row>
    <row r="7" spans="1:10" ht="28.95" customHeight="1" x14ac:dyDescent="0.3">
      <c r="A7" s="106" t="s">
        <v>219</v>
      </c>
      <c r="B7" s="106"/>
      <c r="C7" s="106"/>
      <c r="D7" s="106"/>
      <c r="E7" s="106"/>
      <c r="F7" s="106"/>
      <c r="G7" s="106"/>
      <c r="H7" s="106"/>
      <c r="I7" s="106"/>
      <c r="J7" s="2"/>
    </row>
    <row r="8" spans="1:10" ht="55.2" customHeight="1" x14ac:dyDescent="0.3">
      <c r="A8" s="42" t="s">
        <v>2</v>
      </c>
      <c r="B8" s="106" t="s">
        <v>233</v>
      </c>
      <c r="C8" s="106"/>
      <c r="D8" s="106"/>
      <c r="E8" s="106"/>
      <c r="F8" s="106"/>
      <c r="G8" s="106"/>
      <c r="H8" s="106"/>
      <c r="I8" s="106"/>
      <c r="J8" s="3"/>
    </row>
    <row r="9" spans="1:10" ht="59.4" customHeight="1" x14ac:dyDescent="0.3">
      <c r="A9" s="42" t="s">
        <v>5</v>
      </c>
      <c r="B9" s="106" t="s">
        <v>6</v>
      </c>
      <c r="C9" s="106"/>
      <c r="D9" s="106"/>
      <c r="E9" s="106"/>
      <c r="F9" s="106"/>
      <c r="G9" s="106"/>
      <c r="H9" s="106"/>
      <c r="I9" s="106"/>
      <c r="J9" s="3"/>
    </row>
    <row r="10" spans="1:10" ht="115.8" customHeight="1" x14ac:dyDescent="0.3">
      <c r="A10" s="42" t="s">
        <v>24</v>
      </c>
      <c r="B10" s="106" t="s">
        <v>25</v>
      </c>
      <c r="C10" s="106"/>
      <c r="D10" s="106"/>
      <c r="E10" s="106"/>
      <c r="F10" s="106"/>
      <c r="G10" s="106"/>
      <c r="H10" s="106"/>
      <c r="I10" s="106"/>
      <c r="J10" s="3"/>
    </row>
    <row r="11" spans="1:10" ht="87.6" customHeight="1" x14ac:dyDescent="0.3">
      <c r="A11" s="42" t="s">
        <v>30</v>
      </c>
      <c r="B11" s="106" t="s">
        <v>31</v>
      </c>
      <c r="C11" s="106"/>
      <c r="D11" s="106"/>
      <c r="E11" s="106"/>
      <c r="F11" s="106"/>
      <c r="G11" s="106"/>
      <c r="H11" s="106"/>
      <c r="I11" s="106"/>
    </row>
    <row r="12" spans="1:10" ht="102.6" customHeight="1" x14ac:dyDescent="0.3">
      <c r="A12" s="42" t="s">
        <v>36</v>
      </c>
      <c r="B12" s="106" t="s">
        <v>37</v>
      </c>
      <c r="C12" s="106"/>
      <c r="D12" s="106"/>
      <c r="E12" s="106"/>
      <c r="F12" s="106"/>
      <c r="G12" s="106"/>
      <c r="H12" s="106"/>
      <c r="I12" s="106"/>
    </row>
    <row r="13" spans="1:10" x14ac:dyDescent="0.3">
      <c r="A13" s="42"/>
      <c r="B13" s="13"/>
      <c r="C13" s="13"/>
      <c r="D13" s="13"/>
      <c r="E13" s="13"/>
      <c r="F13" s="13"/>
      <c r="G13" s="13"/>
      <c r="H13" s="13"/>
      <c r="I13" s="13"/>
    </row>
    <row r="14" spans="1:10" x14ac:dyDescent="0.3">
      <c r="A14" s="43" t="s">
        <v>220</v>
      </c>
      <c r="B14" s="13"/>
      <c r="C14" s="13"/>
      <c r="D14" s="13"/>
      <c r="E14" s="13"/>
      <c r="F14" s="13"/>
      <c r="G14" s="13"/>
      <c r="H14" s="13"/>
      <c r="I14" s="13"/>
    </row>
    <row r="15" spans="1:10" x14ac:dyDescent="0.3">
      <c r="B15" s="1"/>
      <c r="C15" s="1"/>
      <c r="D15" s="1"/>
      <c r="E15" s="1"/>
      <c r="F15" s="1"/>
      <c r="G15" s="1"/>
      <c r="H15" s="1"/>
      <c r="I15" s="1"/>
      <c r="J15" s="1"/>
    </row>
    <row r="16" spans="1:10" ht="61.8" customHeight="1" x14ac:dyDescent="0.3">
      <c r="A16" s="134" t="s">
        <v>221</v>
      </c>
      <c r="B16" s="134"/>
      <c r="C16" s="134"/>
      <c r="D16" s="134"/>
      <c r="E16" s="134"/>
      <c r="F16" s="134"/>
      <c r="G16" s="134"/>
      <c r="H16" s="134"/>
      <c r="I16" s="134"/>
    </row>
    <row r="17" spans="1:9" ht="21.6" customHeight="1" x14ac:dyDescent="0.3">
      <c r="A17" s="44"/>
      <c r="B17" s="44"/>
      <c r="C17" s="44"/>
      <c r="D17" s="44"/>
      <c r="E17" s="44"/>
      <c r="F17" s="44"/>
      <c r="G17" s="44"/>
      <c r="H17" s="44"/>
      <c r="I17" s="44"/>
    </row>
    <row r="18" spans="1:9" ht="52.8" customHeight="1" x14ac:dyDescent="0.3">
      <c r="A18" s="42" t="s">
        <v>2</v>
      </c>
      <c r="B18" s="106" t="s">
        <v>218</v>
      </c>
      <c r="C18" s="106"/>
      <c r="D18" s="106"/>
      <c r="E18" s="106"/>
      <c r="F18" s="106"/>
      <c r="G18" s="106"/>
      <c r="H18" s="106"/>
      <c r="I18" s="106"/>
    </row>
    <row r="19" spans="1:9" ht="19.8" customHeight="1" x14ac:dyDescent="0.3"/>
    <row r="20" spans="1:9" ht="87" customHeight="1" x14ac:dyDescent="0.3">
      <c r="A20" s="107" t="s">
        <v>207</v>
      </c>
      <c r="B20" s="107"/>
      <c r="C20" s="107"/>
      <c r="D20" s="107"/>
      <c r="E20" s="107"/>
      <c r="F20" s="107"/>
      <c r="G20" s="107"/>
      <c r="H20" s="107"/>
      <c r="I20" s="107"/>
    </row>
    <row r="21" spans="1:9" ht="18" customHeight="1" x14ac:dyDescent="0.3"/>
    <row r="22" spans="1:9" ht="30" customHeight="1" x14ac:dyDescent="0.3">
      <c r="A22" s="135" t="s">
        <v>208</v>
      </c>
      <c r="B22" s="136"/>
      <c r="C22" s="136"/>
      <c r="D22" s="136"/>
      <c r="E22" s="136"/>
      <c r="F22" s="136"/>
      <c r="G22" s="136"/>
      <c r="H22" s="137"/>
      <c r="I22" s="8">
        <v>20</v>
      </c>
    </row>
    <row r="23" spans="1:9" ht="30.6" customHeight="1" x14ac:dyDescent="0.3">
      <c r="A23" s="135" t="s">
        <v>209</v>
      </c>
      <c r="B23" s="136"/>
      <c r="C23" s="136"/>
      <c r="D23" s="136"/>
      <c r="E23" s="136"/>
      <c r="F23" s="136"/>
      <c r="G23" s="136"/>
      <c r="H23" s="137"/>
      <c r="I23" s="8">
        <v>5</v>
      </c>
    </row>
    <row r="24" spans="1:9" ht="13.2" customHeight="1" x14ac:dyDescent="0.3"/>
    <row r="25" spans="1:9" ht="58.8" customHeight="1" x14ac:dyDescent="0.3">
      <c r="A25" s="42" t="s">
        <v>5</v>
      </c>
      <c r="B25" s="106" t="s">
        <v>6</v>
      </c>
      <c r="C25" s="106"/>
      <c r="D25" s="106"/>
      <c r="E25" s="106"/>
      <c r="F25" s="106"/>
      <c r="G25" s="106"/>
      <c r="H25" s="106"/>
      <c r="I25" s="106"/>
    </row>
    <row r="26" spans="1:9" ht="14.4" customHeight="1" x14ac:dyDescent="0.3"/>
    <row r="27" spans="1:9" ht="33" customHeight="1" x14ac:dyDescent="0.3">
      <c r="A27" s="106" t="s">
        <v>7</v>
      </c>
      <c r="B27" s="106"/>
      <c r="C27" s="106"/>
      <c r="D27" s="106"/>
      <c r="E27" s="106"/>
      <c r="F27" s="106"/>
      <c r="G27" s="106"/>
      <c r="H27" s="106"/>
      <c r="I27" s="106"/>
    </row>
    <row r="28" spans="1:9" ht="15" customHeight="1" x14ac:dyDescent="0.3">
      <c r="A28" s="13"/>
      <c r="B28" s="13"/>
      <c r="C28" s="13"/>
      <c r="D28" s="13"/>
      <c r="E28" s="13"/>
      <c r="F28" s="13"/>
      <c r="G28" s="13"/>
      <c r="H28" s="13"/>
      <c r="I28" s="13"/>
    </row>
    <row r="29" spans="1:9" ht="30.6" customHeight="1" x14ac:dyDescent="0.3">
      <c r="A29" s="121" t="s">
        <v>8</v>
      </c>
      <c r="B29" s="122"/>
      <c r="C29" s="122"/>
      <c r="D29" s="122"/>
      <c r="E29" s="122"/>
      <c r="F29" s="122"/>
      <c r="G29" s="122"/>
      <c r="H29" s="122"/>
      <c r="I29" s="123"/>
    </row>
    <row r="30" spans="1:9" x14ac:dyDescent="0.3">
      <c r="A30" s="141" t="s">
        <v>9</v>
      </c>
      <c r="B30" s="142"/>
      <c r="C30" s="142"/>
      <c r="D30" s="142"/>
      <c r="E30" s="142"/>
      <c r="F30" s="142"/>
      <c r="G30" s="142"/>
      <c r="H30" s="143"/>
      <c r="I30" s="9">
        <v>300</v>
      </c>
    </row>
    <row r="31" spans="1:9" ht="14.7" customHeight="1" x14ac:dyDescent="0.35">
      <c r="A31" s="149" t="s">
        <v>10</v>
      </c>
      <c r="B31" s="150"/>
      <c r="C31" s="150"/>
      <c r="D31" s="150"/>
      <c r="E31" s="150"/>
      <c r="F31" s="150"/>
      <c r="G31" s="150"/>
      <c r="H31" s="151"/>
      <c r="I31" s="4"/>
    </row>
    <row r="32" spans="1:9" x14ac:dyDescent="0.3">
      <c r="A32" s="155" t="s">
        <v>11</v>
      </c>
      <c r="B32" s="156"/>
      <c r="C32" s="156"/>
      <c r="D32" s="156"/>
      <c r="E32" s="156"/>
      <c r="F32" s="156"/>
      <c r="G32" s="156"/>
      <c r="H32" s="157"/>
      <c r="I32" s="6">
        <f>I22</f>
        <v>20</v>
      </c>
    </row>
    <row r="33" spans="1:9" ht="18" x14ac:dyDescent="0.3">
      <c r="A33" s="158" t="s">
        <v>12</v>
      </c>
      <c r="B33" s="159"/>
      <c r="C33" s="159"/>
      <c r="D33" s="159"/>
      <c r="E33" s="159"/>
      <c r="F33" s="159"/>
      <c r="G33" s="159"/>
      <c r="H33" s="160"/>
      <c r="I33" s="4"/>
    </row>
    <row r="34" spans="1:9" x14ac:dyDescent="0.3">
      <c r="A34" s="138" t="s">
        <v>13</v>
      </c>
      <c r="B34" s="139"/>
      <c r="C34" s="139"/>
      <c r="D34" s="139"/>
      <c r="E34" s="139"/>
      <c r="F34" s="139"/>
      <c r="G34" s="139"/>
      <c r="H34" s="140"/>
      <c r="I34" s="5">
        <f>I30+I32</f>
        <v>320</v>
      </c>
    </row>
    <row r="35" spans="1:9" ht="14.4" customHeight="1" x14ac:dyDescent="0.3">
      <c r="A35" s="7"/>
      <c r="B35" s="7"/>
      <c r="C35" s="7"/>
      <c r="D35" s="7"/>
      <c r="E35" s="7"/>
      <c r="F35" s="7"/>
      <c r="G35" s="7"/>
      <c r="H35" s="7"/>
      <c r="I35" s="7"/>
    </row>
    <row r="36" spans="1:9" ht="30.6" customHeight="1" x14ac:dyDescent="0.3">
      <c r="A36" s="121" t="s">
        <v>14</v>
      </c>
      <c r="B36" s="122"/>
      <c r="C36" s="122"/>
      <c r="D36" s="122"/>
      <c r="E36" s="122"/>
      <c r="F36" s="122"/>
      <c r="G36" s="122"/>
      <c r="H36" s="122"/>
      <c r="I36" s="123"/>
    </row>
    <row r="37" spans="1:9" x14ac:dyDescent="0.3">
      <c r="A37" s="141" t="s">
        <v>15</v>
      </c>
      <c r="B37" s="142"/>
      <c r="C37" s="142"/>
      <c r="D37" s="142"/>
      <c r="E37" s="142"/>
      <c r="F37" s="142"/>
      <c r="G37" s="142"/>
      <c r="H37" s="143"/>
      <c r="I37" s="6">
        <f>I32</f>
        <v>20</v>
      </c>
    </row>
    <row r="38" spans="1:9" ht="18" x14ac:dyDescent="0.35">
      <c r="A38" s="128" t="s">
        <v>16</v>
      </c>
      <c r="B38" s="147"/>
      <c r="C38" s="147"/>
      <c r="D38" s="147"/>
      <c r="E38" s="147"/>
      <c r="F38" s="147"/>
      <c r="G38" s="147"/>
      <c r="H38" s="148"/>
      <c r="I38" s="4"/>
    </row>
    <row r="39" spans="1:9" ht="14.4" customHeight="1" x14ac:dyDescent="0.3">
      <c r="A39" s="141" t="s">
        <v>13</v>
      </c>
      <c r="B39" s="142"/>
      <c r="C39" s="142"/>
      <c r="D39" s="142"/>
      <c r="E39" s="142"/>
      <c r="F39" s="142"/>
      <c r="G39" s="142"/>
      <c r="H39" s="143"/>
      <c r="I39" s="5">
        <f>I34</f>
        <v>320</v>
      </c>
    </row>
    <row r="40" spans="1:9" ht="30.6" customHeight="1" x14ac:dyDescent="0.3">
      <c r="A40" s="97" t="s">
        <v>210</v>
      </c>
      <c r="B40" s="98"/>
      <c r="C40" s="98"/>
      <c r="D40" s="98"/>
      <c r="E40" s="98"/>
      <c r="F40" s="98"/>
      <c r="G40" s="98"/>
      <c r="H40" s="99"/>
      <c r="I40" s="10">
        <f>I37/I39</f>
        <v>6.25E-2</v>
      </c>
    </row>
    <row r="41" spans="1:9" x14ac:dyDescent="0.3">
      <c r="A41" s="7"/>
      <c r="B41" s="7"/>
      <c r="C41" s="7"/>
      <c r="D41" s="7"/>
      <c r="E41" s="7"/>
      <c r="F41" s="7"/>
      <c r="G41" s="7"/>
      <c r="H41" s="7"/>
      <c r="I41" s="7"/>
    </row>
    <row r="42" spans="1:9" x14ac:dyDescent="0.3">
      <c r="A42" s="103" t="s">
        <v>211</v>
      </c>
      <c r="B42" s="104"/>
      <c r="C42" s="104"/>
      <c r="D42" s="104"/>
      <c r="E42" s="104"/>
      <c r="F42" s="104"/>
      <c r="G42" s="104"/>
      <c r="H42" s="104"/>
      <c r="I42" s="105"/>
    </row>
    <row r="43" spans="1:9" x14ac:dyDescent="0.3">
      <c r="A43" s="144" t="s">
        <v>171</v>
      </c>
      <c r="B43" s="145"/>
      <c r="C43" s="145"/>
      <c r="D43" s="145"/>
      <c r="E43" s="145"/>
      <c r="F43" s="145"/>
      <c r="G43" s="145"/>
      <c r="H43" s="146"/>
      <c r="I43" s="14">
        <v>152500</v>
      </c>
    </row>
    <row r="44" spans="1:9" ht="15" customHeight="1" x14ac:dyDescent="0.35">
      <c r="A44" s="128" t="s">
        <v>17</v>
      </c>
      <c r="B44" s="129"/>
      <c r="C44" s="129"/>
      <c r="D44" s="129"/>
      <c r="E44" s="129"/>
      <c r="F44" s="129"/>
      <c r="G44" s="129"/>
      <c r="H44" s="130"/>
      <c r="I44" s="4"/>
    </row>
    <row r="45" spans="1:9" ht="36" customHeight="1" x14ac:dyDescent="0.3">
      <c r="A45" s="97" t="s">
        <v>210</v>
      </c>
      <c r="B45" s="98"/>
      <c r="C45" s="98"/>
      <c r="D45" s="98"/>
      <c r="E45" s="98"/>
      <c r="F45" s="98"/>
      <c r="G45" s="98"/>
      <c r="H45" s="99"/>
      <c r="I45" s="11">
        <f>I40</f>
        <v>6.25E-2</v>
      </c>
    </row>
    <row r="46" spans="1:9" ht="18.600000000000001" customHeight="1" x14ac:dyDescent="0.3">
      <c r="A46" s="100" t="s">
        <v>212</v>
      </c>
      <c r="B46" s="101"/>
      <c r="C46" s="101"/>
      <c r="D46" s="101"/>
      <c r="E46" s="101"/>
      <c r="F46" s="101"/>
      <c r="G46" s="101"/>
      <c r="H46" s="102"/>
      <c r="I46" s="12">
        <f>I43*I45</f>
        <v>9531.25</v>
      </c>
    </row>
    <row r="47" spans="1:9" ht="14.4" customHeight="1" x14ac:dyDescent="0.3">
      <c r="A47" s="38"/>
      <c r="B47" s="39"/>
      <c r="C47" s="39"/>
      <c r="D47" s="39"/>
      <c r="E47" s="39"/>
      <c r="F47" s="39"/>
      <c r="G47" s="39"/>
      <c r="H47" s="39"/>
      <c r="I47" s="40"/>
    </row>
    <row r="48" spans="1:9" ht="14.7" customHeight="1" x14ac:dyDescent="0.3">
      <c r="A48" s="121" t="s">
        <v>18</v>
      </c>
      <c r="B48" s="122"/>
      <c r="C48" s="122"/>
      <c r="D48" s="122"/>
      <c r="E48" s="122"/>
      <c r="F48" s="122"/>
      <c r="G48" s="122"/>
      <c r="H48" s="122"/>
      <c r="I48" s="123"/>
    </row>
    <row r="49" spans="1:9" ht="18.45" customHeight="1" x14ac:dyDescent="0.3">
      <c r="A49" s="141" t="s">
        <v>19</v>
      </c>
      <c r="B49" s="142"/>
      <c r="C49" s="142"/>
      <c r="D49" s="142"/>
      <c r="E49" s="142"/>
      <c r="F49" s="142"/>
      <c r="G49" s="142"/>
      <c r="H49" s="143"/>
      <c r="I49" s="9">
        <v>54</v>
      </c>
    </row>
    <row r="50" spans="1:9" ht="18" x14ac:dyDescent="0.35">
      <c r="A50" s="149" t="s">
        <v>10</v>
      </c>
      <c r="B50" s="150"/>
      <c r="C50" s="150"/>
      <c r="D50" s="150"/>
      <c r="E50" s="150"/>
      <c r="F50" s="150"/>
      <c r="G50" s="150"/>
      <c r="H50" s="151"/>
      <c r="I50" s="4"/>
    </row>
    <row r="51" spans="1:9" ht="18.45" customHeight="1" x14ac:dyDescent="0.3">
      <c r="A51" s="155" t="s">
        <v>20</v>
      </c>
      <c r="B51" s="156"/>
      <c r="C51" s="156"/>
      <c r="D51" s="156"/>
      <c r="E51" s="156"/>
      <c r="F51" s="156"/>
      <c r="G51" s="156"/>
      <c r="H51" s="157"/>
      <c r="I51" s="6">
        <f>I23</f>
        <v>5</v>
      </c>
    </row>
    <row r="52" spans="1:9" ht="14.7" customHeight="1" x14ac:dyDescent="0.3">
      <c r="A52" s="158" t="s">
        <v>12</v>
      </c>
      <c r="B52" s="159"/>
      <c r="C52" s="159"/>
      <c r="D52" s="159"/>
      <c r="E52" s="159"/>
      <c r="F52" s="159"/>
      <c r="G52" s="159"/>
      <c r="H52" s="160"/>
      <c r="I52" s="4"/>
    </row>
    <row r="53" spans="1:9" ht="14.7" customHeight="1" x14ac:dyDescent="0.3">
      <c r="A53" s="138" t="s">
        <v>21</v>
      </c>
      <c r="B53" s="139"/>
      <c r="C53" s="139"/>
      <c r="D53" s="139"/>
      <c r="E53" s="139"/>
      <c r="F53" s="139"/>
      <c r="G53" s="139"/>
      <c r="H53" s="140"/>
      <c r="I53" s="5">
        <f>I49+I51</f>
        <v>59</v>
      </c>
    </row>
    <row r="54" spans="1:9" ht="14.4" customHeight="1" x14ac:dyDescent="0.3">
      <c r="A54" s="7"/>
      <c r="B54" s="7"/>
      <c r="C54" s="7"/>
      <c r="D54" s="7"/>
      <c r="E54" s="7"/>
      <c r="F54" s="7"/>
      <c r="G54" s="7"/>
      <c r="H54" s="7"/>
      <c r="I54" s="7"/>
    </row>
    <row r="55" spans="1:9" ht="30.6" customHeight="1" x14ac:dyDescent="0.3">
      <c r="A55" s="121" t="s">
        <v>22</v>
      </c>
      <c r="B55" s="122"/>
      <c r="C55" s="122"/>
      <c r="D55" s="122"/>
      <c r="E55" s="122"/>
      <c r="F55" s="122"/>
      <c r="G55" s="122"/>
      <c r="H55" s="122"/>
      <c r="I55" s="123"/>
    </row>
    <row r="56" spans="1:9" ht="14.4" customHeight="1" x14ac:dyDescent="0.3">
      <c r="A56" s="141" t="s">
        <v>23</v>
      </c>
      <c r="B56" s="142"/>
      <c r="C56" s="142"/>
      <c r="D56" s="142"/>
      <c r="E56" s="142"/>
      <c r="F56" s="142"/>
      <c r="G56" s="142"/>
      <c r="H56" s="143"/>
      <c r="I56" s="5">
        <f>I51</f>
        <v>5</v>
      </c>
    </row>
    <row r="57" spans="1:9" ht="15.6" customHeight="1" x14ac:dyDescent="0.35">
      <c r="A57" s="128" t="s">
        <v>16</v>
      </c>
      <c r="B57" s="147"/>
      <c r="C57" s="147"/>
      <c r="D57" s="147"/>
      <c r="E57" s="147"/>
      <c r="F57" s="147"/>
      <c r="G57" s="147"/>
      <c r="H57" s="148"/>
      <c r="I57" s="4"/>
    </row>
    <row r="58" spans="1:9" ht="15" customHeight="1" x14ac:dyDescent="0.3">
      <c r="A58" s="141" t="s">
        <v>21</v>
      </c>
      <c r="B58" s="142"/>
      <c r="C58" s="142"/>
      <c r="D58" s="142"/>
      <c r="E58" s="142"/>
      <c r="F58" s="142"/>
      <c r="G58" s="142"/>
      <c r="H58" s="143"/>
      <c r="I58" s="5">
        <f>I53</f>
        <v>59</v>
      </c>
    </row>
    <row r="59" spans="1:9" ht="32.4" customHeight="1" x14ac:dyDescent="0.3">
      <c r="A59" s="97" t="s">
        <v>213</v>
      </c>
      <c r="B59" s="98"/>
      <c r="C59" s="98"/>
      <c r="D59" s="98"/>
      <c r="E59" s="98"/>
      <c r="F59" s="98"/>
      <c r="G59" s="98"/>
      <c r="H59" s="99"/>
      <c r="I59" s="10">
        <f>I56/I58</f>
        <v>8.4745762711864403E-2</v>
      </c>
    </row>
    <row r="60" spans="1:9" ht="14.7" customHeight="1" x14ac:dyDescent="0.3">
      <c r="A60" s="7"/>
      <c r="B60" s="7"/>
      <c r="C60" s="7"/>
      <c r="D60" s="7"/>
      <c r="E60" s="7"/>
      <c r="F60" s="7"/>
      <c r="G60" s="7"/>
      <c r="H60" s="7"/>
      <c r="I60" s="7"/>
    </row>
    <row r="61" spans="1:9" ht="14.7" customHeight="1" x14ac:dyDescent="0.3">
      <c r="A61" s="103" t="s">
        <v>214</v>
      </c>
      <c r="B61" s="104"/>
      <c r="C61" s="104"/>
      <c r="D61" s="104"/>
      <c r="E61" s="104"/>
      <c r="F61" s="104"/>
      <c r="G61" s="104"/>
      <c r="H61" s="104"/>
      <c r="I61" s="105"/>
    </row>
    <row r="62" spans="1:9" ht="18.45" customHeight="1" x14ac:dyDescent="0.3">
      <c r="A62" s="144" t="s">
        <v>175</v>
      </c>
      <c r="B62" s="145"/>
      <c r="C62" s="145"/>
      <c r="D62" s="145"/>
      <c r="E62" s="145"/>
      <c r="F62" s="145"/>
      <c r="G62" s="145"/>
      <c r="H62" s="146"/>
      <c r="I62" s="14">
        <v>6000</v>
      </c>
    </row>
    <row r="63" spans="1:9" ht="15" customHeight="1" x14ac:dyDescent="0.35">
      <c r="A63" s="128" t="s">
        <v>17</v>
      </c>
      <c r="B63" s="129"/>
      <c r="C63" s="129"/>
      <c r="D63" s="129"/>
      <c r="E63" s="129"/>
      <c r="F63" s="129"/>
      <c r="G63" s="129"/>
      <c r="H63" s="130"/>
      <c r="I63" s="4"/>
    </row>
    <row r="64" spans="1:9" ht="31.2" customHeight="1" x14ac:dyDescent="0.3">
      <c r="A64" s="97" t="s">
        <v>172</v>
      </c>
      <c r="B64" s="98"/>
      <c r="C64" s="98"/>
      <c r="D64" s="98"/>
      <c r="E64" s="98"/>
      <c r="F64" s="98"/>
      <c r="G64" s="98"/>
      <c r="H64" s="99"/>
      <c r="I64" s="11">
        <f>I59</f>
        <v>8.4745762711864403E-2</v>
      </c>
    </row>
    <row r="65" spans="1:9" x14ac:dyDescent="0.3">
      <c r="A65" s="131" t="s">
        <v>215</v>
      </c>
      <c r="B65" s="132"/>
      <c r="C65" s="132"/>
      <c r="D65" s="132"/>
      <c r="E65" s="132"/>
      <c r="F65" s="132"/>
      <c r="G65" s="132"/>
      <c r="H65" s="133"/>
      <c r="I65" s="12">
        <f>I62*I64</f>
        <v>508.47457627118644</v>
      </c>
    </row>
    <row r="66" spans="1:9" x14ac:dyDescent="0.3">
      <c r="A66" s="45"/>
      <c r="B66" s="45"/>
      <c r="C66" s="45"/>
      <c r="D66" s="45"/>
      <c r="E66" s="45"/>
      <c r="F66" s="45"/>
      <c r="G66" s="45"/>
      <c r="H66" s="45"/>
      <c r="I66" s="46"/>
    </row>
    <row r="67" spans="1:9" ht="17.399999999999999" customHeight="1" x14ac:dyDescent="0.3">
      <c r="A67" s="20"/>
      <c r="B67" s="20"/>
      <c r="C67" s="20"/>
      <c r="D67" s="20"/>
      <c r="E67" s="20"/>
      <c r="F67" s="20"/>
      <c r="G67" s="20"/>
      <c r="H67" s="20"/>
      <c r="I67" s="19"/>
    </row>
    <row r="68" spans="1:9" ht="115.8" customHeight="1" x14ac:dyDescent="0.3">
      <c r="A68" s="42" t="s">
        <v>24</v>
      </c>
      <c r="B68" s="106" t="s">
        <v>25</v>
      </c>
      <c r="C68" s="106"/>
      <c r="D68" s="106"/>
      <c r="E68" s="106"/>
      <c r="F68" s="106"/>
      <c r="G68" s="106"/>
      <c r="H68" s="106"/>
      <c r="I68" s="106"/>
    </row>
    <row r="69" spans="1:9" ht="12" customHeight="1" x14ac:dyDescent="0.3">
      <c r="A69" s="20"/>
      <c r="B69" s="20"/>
      <c r="C69" s="20"/>
      <c r="D69" s="20"/>
      <c r="E69" s="20"/>
      <c r="F69" s="20"/>
      <c r="G69" s="20"/>
      <c r="H69" s="20"/>
      <c r="I69" s="19"/>
    </row>
    <row r="70" spans="1:9" ht="46.2" customHeight="1" x14ac:dyDescent="0.3">
      <c r="A70" s="124" t="s">
        <v>26</v>
      </c>
      <c r="B70" s="124"/>
      <c r="C70" s="124"/>
      <c r="D70" s="124"/>
      <c r="E70" s="124"/>
      <c r="F70" s="124"/>
      <c r="G70" s="124"/>
      <c r="H70" s="124"/>
      <c r="I70" s="124"/>
    </row>
    <row r="71" spans="1:9" ht="13.8" customHeight="1" x14ac:dyDescent="0.3">
      <c r="A71" s="17"/>
      <c r="B71" s="17"/>
      <c r="C71" s="17"/>
      <c r="D71" s="17"/>
      <c r="E71" s="17"/>
      <c r="F71" s="17"/>
      <c r="G71" s="17"/>
      <c r="H71" s="17"/>
      <c r="I71" s="17"/>
    </row>
    <row r="72" spans="1:9" ht="29.7" customHeight="1" x14ac:dyDescent="0.3">
      <c r="A72" s="111" t="s">
        <v>223</v>
      </c>
      <c r="B72" s="112"/>
      <c r="C72" s="112"/>
      <c r="D72" s="112"/>
      <c r="E72" s="112"/>
      <c r="F72" s="112"/>
      <c r="G72" s="112"/>
      <c r="H72" s="112"/>
      <c r="I72" s="113"/>
    </row>
    <row r="73" spans="1:9" ht="30" customHeight="1" x14ac:dyDescent="0.3">
      <c r="A73" s="90" t="s">
        <v>28</v>
      </c>
      <c r="B73" s="91"/>
      <c r="C73" s="91"/>
      <c r="D73" s="91"/>
      <c r="E73" s="91"/>
      <c r="F73" s="91"/>
      <c r="G73" s="91"/>
      <c r="H73" s="92"/>
      <c r="I73" s="14">
        <v>0</v>
      </c>
    </row>
    <row r="74" spans="1:9" ht="43.2" customHeight="1" x14ac:dyDescent="0.3">
      <c r="A74" s="90" t="s">
        <v>222</v>
      </c>
      <c r="B74" s="91"/>
      <c r="C74" s="91"/>
      <c r="D74" s="91"/>
      <c r="E74" s="91"/>
      <c r="F74" s="91"/>
      <c r="G74" s="91"/>
      <c r="H74" s="92"/>
      <c r="I74" s="14">
        <v>10000</v>
      </c>
    </row>
    <row r="75" spans="1:9" ht="42.6" customHeight="1" x14ac:dyDescent="0.3">
      <c r="A75" s="90" t="s">
        <v>224</v>
      </c>
      <c r="B75" s="91"/>
      <c r="C75" s="91"/>
      <c r="D75" s="91"/>
      <c r="E75" s="91"/>
      <c r="F75" s="91"/>
      <c r="G75" s="91"/>
      <c r="H75" s="92"/>
      <c r="I75" s="14">
        <v>0</v>
      </c>
    </row>
    <row r="76" spans="1:9" x14ac:dyDescent="0.3">
      <c r="A76" s="114" t="s">
        <v>29</v>
      </c>
      <c r="B76" s="115"/>
      <c r="C76" s="115"/>
      <c r="D76" s="115"/>
      <c r="E76" s="115"/>
      <c r="F76" s="115"/>
      <c r="G76" s="115"/>
      <c r="H76" s="116"/>
      <c r="I76" s="12">
        <f>I73+I74</f>
        <v>10000</v>
      </c>
    </row>
    <row r="77" spans="1:9" x14ac:dyDescent="0.3">
      <c r="A77" s="47"/>
      <c r="B77" s="48"/>
      <c r="C77" s="48"/>
      <c r="D77" s="48"/>
      <c r="E77" s="48"/>
      <c r="F77" s="48"/>
      <c r="G77" s="48"/>
      <c r="H77" s="48"/>
      <c r="I77" s="40"/>
    </row>
    <row r="78" spans="1:9" ht="14.4" customHeight="1" x14ac:dyDescent="0.3"/>
    <row r="79" spans="1:9" ht="87" customHeight="1" x14ac:dyDescent="0.3">
      <c r="A79" s="42" t="s">
        <v>30</v>
      </c>
      <c r="B79" s="106" t="s">
        <v>31</v>
      </c>
      <c r="C79" s="106"/>
      <c r="D79" s="106"/>
      <c r="E79" s="106"/>
      <c r="F79" s="106"/>
      <c r="G79" s="106"/>
      <c r="H79" s="106"/>
      <c r="I79" s="106"/>
    </row>
    <row r="80" spans="1:9" ht="15" customHeight="1" x14ac:dyDescent="0.3"/>
    <row r="81" spans="1:9" ht="42.6" customHeight="1" x14ac:dyDescent="0.3">
      <c r="A81" s="161" t="s">
        <v>32</v>
      </c>
      <c r="B81" s="161"/>
      <c r="C81" s="161"/>
      <c r="D81" s="161"/>
      <c r="E81" s="161"/>
      <c r="F81" s="161"/>
      <c r="G81" s="161"/>
      <c r="H81" s="161"/>
      <c r="I81" s="161"/>
    </row>
    <row r="82" spans="1:9" ht="13.8" customHeight="1" x14ac:dyDescent="0.3">
      <c r="A82" s="18"/>
      <c r="B82" s="18"/>
      <c r="C82" s="18"/>
      <c r="D82" s="18"/>
      <c r="E82" s="18"/>
      <c r="F82" s="18"/>
      <c r="G82" s="18"/>
      <c r="H82" s="18"/>
      <c r="I82" s="18"/>
    </row>
    <row r="83" spans="1:9" ht="31.2" customHeight="1" x14ac:dyDescent="0.3">
      <c r="A83" s="108" t="s">
        <v>33</v>
      </c>
      <c r="B83" s="109"/>
      <c r="C83" s="109"/>
      <c r="D83" s="109"/>
      <c r="E83" s="109"/>
      <c r="F83" s="109"/>
      <c r="G83" s="109"/>
      <c r="H83" s="109"/>
      <c r="I83" s="110"/>
    </row>
    <row r="84" spans="1:9" ht="30.6" customHeight="1" x14ac:dyDescent="0.3">
      <c r="A84" s="125" t="s">
        <v>181</v>
      </c>
      <c r="B84" s="126"/>
      <c r="C84" s="126"/>
      <c r="D84" s="126"/>
      <c r="E84" s="126"/>
      <c r="F84" s="126"/>
      <c r="G84" s="126"/>
      <c r="H84" s="127"/>
      <c r="I84" s="12">
        <f>I74</f>
        <v>10000</v>
      </c>
    </row>
    <row r="85" spans="1:9" ht="14.4" customHeight="1" x14ac:dyDescent="0.3">
      <c r="A85" s="125" t="s">
        <v>173</v>
      </c>
      <c r="B85" s="126"/>
      <c r="C85" s="126"/>
      <c r="D85" s="126"/>
      <c r="E85" s="126"/>
      <c r="F85" s="126"/>
      <c r="G85" s="126"/>
      <c r="H85" s="127"/>
      <c r="I85" s="12">
        <f>I46</f>
        <v>9531.25</v>
      </c>
    </row>
    <row r="86" spans="1:9" ht="48" customHeight="1" x14ac:dyDescent="0.3">
      <c r="A86" s="162" t="str">
        <f>IF(I86&gt;=0,"☑  Section 611 Required Proportionate Share MET with an Excess of the Required Proportionate Share in the Amount of:","⮽  Section 611 Required Proportionate Share NOT Met with a SHORTFALL of:")</f>
        <v>☑  Section 611 Required Proportionate Share MET with an Excess of the Required Proportionate Share in the Amount of:</v>
      </c>
      <c r="B86" s="163"/>
      <c r="C86" s="163"/>
      <c r="D86" s="163"/>
      <c r="E86" s="163"/>
      <c r="F86" s="163"/>
      <c r="G86" s="163"/>
      <c r="H86" s="164"/>
      <c r="I86" s="15">
        <f>I84-I85</f>
        <v>468.75</v>
      </c>
    </row>
    <row r="87" spans="1:9" ht="14.4" customHeight="1" x14ac:dyDescent="0.3">
      <c r="A87" s="117"/>
      <c r="B87" s="117"/>
      <c r="C87" s="117"/>
      <c r="D87" s="117"/>
      <c r="E87" s="117"/>
      <c r="F87" s="117"/>
      <c r="G87" s="117"/>
      <c r="H87" s="117"/>
      <c r="I87" s="117"/>
    </row>
    <row r="88" spans="1:9" ht="28.2" customHeight="1" x14ac:dyDescent="0.3">
      <c r="A88" s="108" t="s">
        <v>34</v>
      </c>
      <c r="B88" s="109"/>
      <c r="C88" s="109"/>
      <c r="D88" s="109"/>
      <c r="E88" s="109"/>
      <c r="F88" s="109"/>
      <c r="G88" s="109"/>
      <c r="H88" s="109"/>
      <c r="I88" s="110"/>
    </row>
    <row r="89" spans="1:9" ht="30" customHeight="1" x14ac:dyDescent="0.3">
      <c r="A89" s="125" t="s">
        <v>183</v>
      </c>
      <c r="B89" s="126"/>
      <c r="C89" s="126"/>
      <c r="D89" s="126"/>
      <c r="E89" s="126"/>
      <c r="F89" s="126"/>
      <c r="G89" s="126"/>
      <c r="H89" s="127"/>
      <c r="I89" s="12">
        <f>I75</f>
        <v>0</v>
      </c>
    </row>
    <row r="90" spans="1:9" ht="31.2" customHeight="1" x14ac:dyDescent="0.3">
      <c r="A90" s="125" t="s">
        <v>176</v>
      </c>
      <c r="B90" s="126"/>
      <c r="C90" s="126"/>
      <c r="D90" s="126"/>
      <c r="E90" s="126"/>
      <c r="F90" s="126"/>
      <c r="G90" s="126"/>
      <c r="H90" s="127"/>
      <c r="I90" s="12">
        <f>I65</f>
        <v>508.47457627118644</v>
      </c>
    </row>
    <row r="91" spans="1:9" ht="45" customHeight="1" x14ac:dyDescent="0.3">
      <c r="A91" s="118" t="str">
        <f>IF(I91&gt;=0,"☑  Section 619 Required Proportionate Share MET with an Excess of:","⮽  Section 619 Required Proportionate Share NOT Met with a SHORTFALL of:")</f>
        <v>⮽  Section 619 Required Proportionate Share NOT Met with a SHORTFALL of:</v>
      </c>
      <c r="B91" s="119"/>
      <c r="C91" s="119"/>
      <c r="D91" s="119"/>
      <c r="E91" s="119"/>
      <c r="F91" s="119"/>
      <c r="G91" s="119"/>
      <c r="H91" s="120"/>
      <c r="I91" s="15">
        <f>I89-I90</f>
        <v>-508.47457627118644</v>
      </c>
    </row>
    <row r="92" spans="1:9" ht="14.4" customHeight="1" x14ac:dyDescent="0.3">
      <c r="A92" s="49"/>
      <c r="B92" s="50"/>
      <c r="C92" s="49"/>
      <c r="D92" s="49"/>
      <c r="E92" s="49"/>
      <c r="F92" s="49"/>
      <c r="G92" s="49"/>
      <c r="H92" s="49"/>
      <c r="I92" s="49"/>
    </row>
    <row r="93" spans="1:9" ht="14.4" customHeight="1" x14ac:dyDescent="0.3">
      <c r="A93" s="18"/>
      <c r="B93" s="18"/>
      <c r="C93" s="18"/>
      <c r="D93" s="18"/>
      <c r="E93" s="18"/>
      <c r="F93" s="18"/>
      <c r="G93" s="18"/>
      <c r="H93" s="18"/>
      <c r="I93" s="18"/>
    </row>
    <row r="94" spans="1:9" ht="100.8" customHeight="1" x14ac:dyDescent="0.3">
      <c r="A94" s="42" t="s">
        <v>36</v>
      </c>
      <c r="B94" s="106" t="s">
        <v>37</v>
      </c>
      <c r="C94" s="106"/>
      <c r="D94" s="106"/>
      <c r="E94" s="106"/>
      <c r="F94" s="106"/>
      <c r="G94" s="106"/>
      <c r="H94" s="106"/>
      <c r="I94" s="106"/>
    </row>
    <row r="95" spans="1:9" ht="15" customHeight="1" x14ac:dyDescent="0.3">
      <c r="A95" s="42"/>
      <c r="B95" s="13"/>
      <c r="C95" s="13"/>
      <c r="D95" s="13"/>
      <c r="E95" s="13"/>
      <c r="F95" s="13"/>
      <c r="G95" s="13"/>
      <c r="H95" s="13"/>
      <c r="I95" s="13"/>
    </row>
    <row r="96" spans="1:9" ht="87" customHeight="1" x14ac:dyDescent="0.3">
      <c r="A96" s="107" t="s">
        <v>216</v>
      </c>
      <c r="B96" s="107"/>
      <c r="C96" s="107"/>
      <c r="D96" s="107"/>
      <c r="E96" s="107"/>
      <c r="F96" s="107"/>
      <c r="G96" s="107"/>
      <c r="H96" s="107"/>
      <c r="I96" s="107"/>
    </row>
    <row r="97" spans="1:9" ht="13.8" customHeight="1" x14ac:dyDescent="0.3"/>
    <row r="98" spans="1:9" ht="31.2" customHeight="1" x14ac:dyDescent="0.3">
      <c r="A98" s="87" t="s">
        <v>39</v>
      </c>
      <c r="B98" s="88"/>
      <c r="C98" s="88"/>
      <c r="D98" s="88"/>
      <c r="E98" s="88"/>
      <c r="F98" s="88"/>
      <c r="G98" s="88"/>
      <c r="H98" s="88"/>
      <c r="I98" s="89"/>
    </row>
    <row r="99" spans="1:9" ht="30" customHeight="1" x14ac:dyDescent="0.3">
      <c r="A99" s="83" t="str">
        <f>IF(I99&gt;=0,"Section 611 Expenditures in Excess of Required Private School Proportionate Share","Section 611 Amount of Shortfall")</f>
        <v>Section 611 Expenditures in Excess of Required Private School Proportionate Share</v>
      </c>
      <c r="B99" s="84"/>
      <c r="C99" s="84"/>
      <c r="D99" s="84"/>
      <c r="E99" s="84"/>
      <c r="F99" s="84"/>
      <c r="G99" s="84"/>
      <c r="H99" s="84"/>
      <c r="I99" s="15">
        <f>I86</f>
        <v>468.75</v>
      </c>
    </row>
    <row r="100" spans="1:9" ht="30" customHeight="1" x14ac:dyDescent="0.3">
      <c r="A100" s="83" t="str">
        <f>IF(I100&gt;=0,"Section 619 Fund in Excess of Required Private School Proportionate Share","Section 619 Amount of Shortfall")</f>
        <v>Section 619 Amount of Shortfall</v>
      </c>
      <c r="B100" s="84"/>
      <c r="C100" s="84"/>
      <c r="D100" s="84"/>
      <c r="E100" s="84"/>
      <c r="F100" s="84"/>
      <c r="G100" s="84"/>
      <c r="H100" s="85"/>
      <c r="I100" s="15">
        <f>I91</f>
        <v>-508.47457627118644</v>
      </c>
    </row>
    <row r="101" spans="1:9" ht="30" customHeight="1" x14ac:dyDescent="0.3">
      <c r="A101" s="86" t="str">
        <f>IF(I101&gt;=0,"Section 611 &amp; 619 Private School Proportionate Share Amount MET with Federal Funds ONLY, No Further Action is Required","Section 611 &amp; 619 Private School Proportionate Share NOT Met Using only Federal Funds, Proceed to Next Remedy")</f>
        <v>Section 611 &amp; 619 Private School Proportionate Share NOT Met Using only Federal Funds, Proceed to Next Remedy</v>
      </c>
      <c r="B101" s="84"/>
      <c r="C101" s="84"/>
      <c r="D101" s="84"/>
      <c r="E101" s="84"/>
      <c r="F101" s="84"/>
      <c r="G101" s="84"/>
      <c r="H101" s="85"/>
      <c r="I101" s="15">
        <f>I99+I100</f>
        <v>-39.724576271186436</v>
      </c>
    </row>
    <row r="102" spans="1:9" ht="14.4" customHeight="1" x14ac:dyDescent="0.3">
      <c r="A102" s="7"/>
      <c r="B102" s="7"/>
      <c r="C102" s="7"/>
      <c r="D102" s="7"/>
      <c r="E102" s="7"/>
      <c r="F102" s="7"/>
      <c r="G102" s="7"/>
      <c r="H102" s="7"/>
      <c r="I102" s="7"/>
    </row>
    <row r="103" spans="1:9" ht="28.95" customHeight="1" x14ac:dyDescent="0.3">
      <c r="A103" s="87" t="s">
        <v>229</v>
      </c>
      <c r="B103" s="88"/>
      <c r="C103" s="88"/>
      <c r="D103" s="88"/>
      <c r="E103" s="88"/>
      <c r="F103" s="88"/>
      <c r="G103" s="88"/>
      <c r="H103" s="88"/>
      <c r="I103" s="89"/>
    </row>
    <row r="104" spans="1:9" ht="30" customHeight="1" x14ac:dyDescent="0.3">
      <c r="A104" s="90" t="s">
        <v>28</v>
      </c>
      <c r="B104" s="91"/>
      <c r="C104" s="91"/>
      <c r="D104" s="91"/>
      <c r="E104" s="91"/>
      <c r="F104" s="91"/>
      <c r="G104" s="91"/>
      <c r="H104" s="92"/>
      <c r="I104" s="12">
        <f>I73</f>
        <v>0</v>
      </c>
    </row>
    <row r="105" spans="1:9" ht="45.6" customHeight="1" x14ac:dyDescent="0.3">
      <c r="A105" s="86" t="str">
        <f>IF(I105&gt;=0,"Section 611 &amp; 619 Private School Proportionate Share Amount MET with Federal Funds ONLY, No Further Action is Required","Section 611 &amp; 619 Private School Proportionate Share NOT Met Using only Federal Funds, Proceed to Next Remedy")</f>
        <v>Section 611 &amp; 619 Private School Proportionate Share NOT Met Using only Federal Funds, Proceed to Next Remedy</v>
      </c>
      <c r="B105" s="84"/>
      <c r="C105" s="84"/>
      <c r="D105" s="84"/>
      <c r="E105" s="84"/>
      <c r="F105" s="84"/>
      <c r="G105" s="84"/>
      <c r="H105" s="85"/>
      <c r="I105" s="15">
        <f>I101</f>
        <v>-39.724576271186436</v>
      </c>
    </row>
    <row r="106" spans="1:9" ht="49.2" customHeight="1" x14ac:dyDescent="0.3">
      <c r="A106" s="90" t="str">
        <f>IF(I106&gt;=0,"Section 611 and 619 Proportionate Share is MET; No Furhter Remedy is Necessary","Section 611 and/or Section 619 is NOT Met by this Amount; AU Must Work with CDE to Determine a Final Remedy")</f>
        <v>Section 611 and/or Section 619 is NOT Met by this Amount; AU Must Work with CDE to Determine a Final Remedy</v>
      </c>
      <c r="B106" s="91"/>
      <c r="C106" s="91"/>
      <c r="D106" s="91"/>
      <c r="E106" s="91"/>
      <c r="F106" s="91"/>
      <c r="G106" s="91"/>
      <c r="H106" s="92"/>
      <c r="I106" s="15">
        <f>I104+I105</f>
        <v>-39.724576271186436</v>
      </c>
    </row>
    <row r="107" spans="1:9" ht="14.4" customHeight="1" x14ac:dyDescent="0.3">
      <c r="A107" s="7"/>
      <c r="B107" s="7"/>
      <c r="C107" s="7"/>
      <c r="D107" s="7"/>
      <c r="E107" s="7"/>
      <c r="F107" s="7"/>
      <c r="G107" s="7"/>
      <c r="H107" s="7"/>
      <c r="I107" s="7"/>
    </row>
    <row r="108" spans="1:9" ht="10.199999999999999" customHeight="1" x14ac:dyDescent="0.3"/>
    <row r="109" spans="1:9" ht="15" customHeight="1" x14ac:dyDescent="0.3">
      <c r="A109" s="152" t="s">
        <v>225</v>
      </c>
      <c r="B109" s="153"/>
      <c r="C109" s="153"/>
      <c r="D109" s="153"/>
      <c r="E109" s="153"/>
      <c r="F109" s="153"/>
      <c r="G109" s="153"/>
      <c r="H109" s="153"/>
      <c r="I109" s="154"/>
    </row>
    <row r="110" spans="1:9" x14ac:dyDescent="0.3">
      <c r="A110" s="81" t="s">
        <v>40</v>
      </c>
      <c r="B110" s="81"/>
      <c r="C110" s="81"/>
      <c r="D110" s="81" t="s">
        <v>41</v>
      </c>
      <c r="E110" s="81"/>
      <c r="F110" s="81"/>
      <c r="G110" s="81" t="s">
        <v>42</v>
      </c>
      <c r="H110" s="81"/>
      <c r="I110" s="16" t="s">
        <v>43</v>
      </c>
    </row>
    <row r="111" spans="1:9" x14ac:dyDescent="0.3">
      <c r="A111" s="82">
        <v>2019</v>
      </c>
      <c r="B111" s="82"/>
      <c r="C111" s="82"/>
      <c r="D111" s="82">
        <v>2020</v>
      </c>
      <c r="E111" s="82"/>
      <c r="F111" s="82"/>
      <c r="G111" s="82" t="s">
        <v>44</v>
      </c>
      <c r="H111" s="82"/>
      <c r="I111" s="5" t="s">
        <v>45</v>
      </c>
    </row>
    <row r="112" spans="1:9" x14ac:dyDescent="0.3">
      <c r="A112" s="82">
        <v>2020</v>
      </c>
      <c r="B112" s="82"/>
      <c r="C112" s="82"/>
      <c r="D112" s="82">
        <v>2021</v>
      </c>
      <c r="E112" s="82"/>
      <c r="F112" s="82"/>
      <c r="G112" s="82" t="s">
        <v>46</v>
      </c>
      <c r="H112" s="82"/>
      <c r="I112" s="5" t="s">
        <v>47</v>
      </c>
    </row>
    <row r="113" spans="1:9" x14ac:dyDescent="0.3">
      <c r="A113" s="82">
        <v>2021</v>
      </c>
      <c r="B113" s="82"/>
      <c r="C113" s="82"/>
      <c r="D113" s="82">
        <v>2022</v>
      </c>
      <c r="E113" s="82"/>
      <c r="F113" s="82"/>
      <c r="G113" s="82" t="s">
        <v>48</v>
      </c>
      <c r="H113" s="82"/>
      <c r="I113" s="5" t="s">
        <v>49</v>
      </c>
    </row>
    <row r="114" spans="1:9" x14ac:dyDescent="0.3">
      <c r="A114" s="82">
        <v>2022</v>
      </c>
      <c r="B114" s="82"/>
      <c r="C114" s="82"/>
      <c r="D114" s="82">
        <v>2023</v>
      </c>
      <c r="E114" s="82"/>
      <c r="F114" s="82"/>
      <c r="G114" s="82" t="s">
        <v>50</v>
      </c>
      <c r="H114" s="82"/>
      <c r="I114" s="5" t="s">
        <v>51</v>
      </c>
    </row>
    <row r="115" spans="1:9" x14ac:dyDescent="0.3">
      <c r="A115" s="82">
        <v>2023</v>
      </c>
      <c r="B115" s="82"/>
      <c r="C115" s="82"/>
      <c r="D115" s="82">
        <v>2024</v>
      </c>
      <c r="E115" s="82"/>
      <c r="F115" s="82"/>
      <c r="G115" s="82" t="s">
        <v>52</v>
      </c>
      <c r="H115" s="82"/>
      <c r="I115" s="5" t="s">
        <v>53</v>
      </c>
    </row>
    <row r="116" spans="1:9" x14ac:dyDescent="0.3">
      <c r="A116" s="33"/>
      <c r="B116" s="33"/>
      <c r="C116" s="33"/>
      <c r="D116" s="33"/>
      <c r="E116" s="33"/>
      <c r="F116" s="33"/>
      <c r="G116" s="33"/>
      <c r="H116" s="33"/>
      <c r="I116" s="33"/>
    </row>
    <row r="117" spans="1:9" ht="31.8" customHeight="1" x14ac:dyDescent="0.3">
      <c r="A117" s="95" t="s">
        <v>217</v>
      </c>
      <c r="B117" s="95"/>
      <c r="C117" s="95"/>
      <c r="D117" s="95"/>
      <c r="E117" s="95"/>
      <c r="F117" s="95"/>
      <c r="G117" s="95"/>
      <c r="H117" s="95"/>
      <c r="I117" s="95"/>
    </row>
    <row r="118" spans="1:9" ht="17.399999999999999" customHeight="1" x14ac:dyDescent="0.3">
      <c r="A118" s="96" t="s">
        <v>54</v>
      </c>
      <c r="B118" s="96"/>
      <c r="C118" s="96"/>
      <c r="D118" s="96" t="s">
        <v>55</v>
      </c>
      <c r="E118" s="96"/>
      <c r="F118" s="96"/>
      <c r="G118" s="96"/>
      <c r="H118" s="96"/>
      <c r="I118" s="96"/>
    </row>
    <row r="119" spans="1:9" ht="48" customHeight="1" x14ac:dyDescent="0.3">
      <c r="A119" s="93" t="s">
        <v>56</v>
      </c>
      <c r="B119" s="93"/>
      <c r="C119" s="93"/>
      <c r="D119" s="94" t="s">
        <v>231</v>
      </c>
      <c r="E119" s="94"/>
      <c r="F119" s="94"/>
      <c r="G119" s="94"/>
      <c r="H119" s="94"/>
      <c r="I119" s="94"/>
    </row>
    <row r="120" spans="1:9" ht="76.2" customHeight="1" x14ac:dyDescent="0.3">
      <c r="A120" s="93" t="s">
        <v>57</v>
      </c>
      <c r="B120" s="93"/>
      <c r="C120" s="93"/>
      <c r="D120" s="94" t="s">
        <v>226</v>
      </c>
      <c r="E120" s="94"/>
      <c r="F120" s="94"/>
      <c r="G120" s="94"/>
      <c r="H120" s="94"/>
      <c r="I120" s="94"/>
    </row>
    <row r="121" spans="1:9" ht="34.200000000000003" customHeight="1" x14ac:dyDescent="0.3">
      <c r="A121" s="93" t="s">
        <v>58</v>
      </c>
      <c r="B121" s="93"/>
      <c r="C121" s="93"/>
      <c r="D121" s="94" t="s">
        <v>232</v>
      </c>
      <c r="E121" s="94"/>
      <c r="F121" s="94"/>
      <c r="G121" s="94"/>
      <c r="H121" s="94"/>
      <c r="I121" s="94"/>
    </row>
    <row r="122" spans="1:9" ht="61.2" customHeight="1" x14ac:dyDescent="0.3">
      <c r="A122" s="93" t="s">
        <v>59</v>
      </c>
      <c r="B122" s="93"/>
      <c r="C122" s="93"/>
      <c r="D122" s="94" t="s">
        <v>227</v>
      </c>
      <c r="E122" s="94"/>
      <c r="F122" s="94"/>
      <c r="G122" s="94"/>
      <c r="H122" s="94"/>
      <c r="I122" s="94"/>
    </row>
    <row r="123" spans="1:9" ht="45.6" customHeight="1" x14ac:dyDescent="0.3">
      <c r="A123" s="93" t="s">
        <v>60</v>
      </c>
      <c r="B123" s="93"/>
      <c r="C123" s="93"/>
      <c r="D123" s="94" t="s">
        <v>228</v>
      </c>
      <c r="E123" s="94"/>
      <c r="F123" s="94"/>
      <c r="G123" s="94"/>
      <c r="H123" s="94"/>
      <c r="I123" s="94"/>
    </row>
  </sheetData>
  <sheetProtection algorithmName="SHA-512" hashValue="dyV3SUZ5QbOZ3i7KNLrF5A42aBTO30nvnXFJFQWS3Z9mAyRtiFNFYmNHEwnpr5GMPukFzvdlP3wD4+RyphhBPA==" saltValue="+EjUFimZyFJQPlGRJLCErw==" spinCount="100000" sheet="1" objects="1" scenarios="1"/>
  <mergeCells count="107">
    <mergeCell ref="A81:I81"/>
    <mergeCell ref="A84:H84"/>
    <mergeCell ref="A85:H85"/>
    <mergeCell ref="A86:H86"/>
    <mergeCell ref="A59:H59"/>
    <mergeCell ref="A61:I61"/>
    <mergeCell ref="A62:H62"/>
    <mergeCell ref="A49:H49"/>
    <mergeCell ref="A50:H50"/>
    <mergeCell ref="A51:H51"/>
    <mergeCell ref="A52:H52"/>
    <mergeCell ref="A53:H53"/>
    <mergeCell ref="A55:I55"/>
    <mergeCell ref="A56:H56"/>
    <mergeCell ref="A57:H57"/>
    <mergeCell ref="A58:H58"/>
    <mergeCell ref="A34:H34"/>
    <mergeCell ref="A36:I36"/>
    <mergeCell ref="A37:H37"/>
    <mergeCell ref="A40:H40"/>
    <mergeCell ref="A43:H43"/>
    <mergeCell ref="A44:H44"/>
    <mergeCell ref="A38:H38"/>
    <mergeCell ref="A39:H39"/>
    <mergeCell ref="A29:I29"/>
    <mergeCell ref="A30:H30"/>
    <mergeCell ref="A31:H31"/>
    <mergeCell ref="A32:H32"/>
    <mergeCell ref="A33:H33"/>
    <mergeCell ref="A1:I1"/>
    <mergeCell ref="B5:I5"/>
    <mergeCell ref="A16:I16"/>
    <mergeCell ref="A20:I20"/>
    <mergeCell ref="B25:I25"/>
    <mergeCell ref="A27:I27"/>
    <mergeCell ref="A22:H22"/>
    <mergeCell ref="A23:H23"/>
    <mergeCell ref="A7:I7"/>
    <mergeCell ref="B9:I9"/>
    <mergeCell ref="B12:I12"/>
    <mergeCell ref="B18:I18"/>
    <mergeCell ref="B8:I8"/>
    <mergeCell ref="B11:I11"/>
    <mergeCell ref="B10:I10"/>
    <mergeCell ref="A45:H45"/>
    <mergeCell ref="A46:H46"/>
    <mergeCell ref="A42:I42"/>
    <mergeCell ref="B94:I94"/>
    <mergeCell ref="A96:I96"/>
    <mergeCell ref="A98:I98"/>
    <mergeCell ref="A83:I83"/>
    <mergeCell ref="A72:I72"/>
    <mergeCell ref="A73:H73"/>
    <mergeCell ref="A74:H74"/>
    <mergeCell ref="A76:H76"/>
    <mergeCell ref="A75:H75"/>
    <mergeCell ref="B79:I79"/>
    <mergeCell ref="A88:I88"/>
    <mergeCell ref="A87:I87"/>
    <mergeCell ref="A91:H91"/>
    <mergeCell ref="A48:I48"/>
    <mergeCell ref="B68:I68"/>
    <mergeCell ref="A70:I70"/>
    <mergeCell ref="A89:H89"/>
    <mergeCell ref="A90:H90"/>
    <mergeCell ref="A63:H63"/>
    <mergeCell ref="A64:H64"/>
    <mergeCell ref="A65:H65"/>
    <mergeCell ref="G114:H114"/>
    <mergeCell ref="G115:H115"/>
    <mergeCell ref="A114:C114"/>
    <mergeCell ref="A115:C115"/>
    <mergeCell ref="D111:F111"/>
    <mergeCell ref="D112:F112"/>
    <mergeCell ref="D113:F113"/>
    <mergeCell ref="D114:F114"/>
    <mergeCell ref="D115:F115"/>
    <mergeCell ref="A113:C113"/>
    <mergeCell ref="G113:H113"/>
    <mergeCell ref="G112:H112"/>
    <mergeCell ref="A123:C123"/>
    <mergeCell ref="D122:I122"/>
    <mergeCell ref="D123:I123"/>
    <mergeCell ref="A117:I117"/>
    <mergeCell ref="A119:C119"/>
    <mergeCell ref="D119:I119"/>
    <mergeCell ref="A120:C120"/>
    <mergeCell ref="D120:I120"/>
    <mergeCell ref="A121:C121"/>
    <mergeCell ref="D121:I121"/>
    <mergeCell ref="A122:C122"/>
    <mergeCell ref="A118:C118"/>
    <mergeCell ref="D118:I118"/>
    <mergeCell ref="G110:H110"/>
    <mergeCell ref="D110:F110"/>
    <mergeCell ref="A110:C110"/>
    <mergeCell ref="A111:C111"/>
    <mergeCell ref="A112:C112"/>
    <mergeCell ref="G111:H111"/>
    <mergeCell ref="A100:H100"/>
    <mergeCell ref="A99:H99"/>
    <mergeCell ref="A101:H101"/>
    <mergeCell ref="A103:I103"/>
    <mergeCell ref="A104:H104"/>
    <mergeCell ref="A105:H105"/>
    <mergeCell ref="A106:H106"/>
    <mergeCell ref="A109:I109"/>
  </mergeCells>
  <printOptions horizontalCentered="1"/>
  <pageMargins left="0.75" right="0.7" top="0.75" bottom="0.75" header="0.3" footer="0.3"/>
  <pageSetup scale="93" orientation="portrait" r:id="rId1"/>
  <headerFooter>
    <oddHeader>&amp;CPrivate School Proportionate Share Calculation Corrective Action Plan for IDEA</oddHeader>
    <oddFooter>&amp;L&amp;G&amp;R&amp;P of &amp;N
10/24/2024</oddFooter>
  </headerFooter>
  <rowBreaks count="5" manualBreakCount="5">
    <brk id="12" max="16383" man="1"/>
    <brk id="35" max="16383" man="1"/>
    <brk id="66" max="16383" man="1"/>
    <brk id="87" max="16383" man="1"/>
    <brk id="107"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4AE3B-9DF7-4E3A-88D2-2C53CE58BE5D}">
  <dimension ref="A1:M75"/>
  <sheetViews>
    <sheetView workbookViewId="0">
      <selection activeCell="J6" sqref="J6"/>
    </sheetView>
  </sheetViews>
  <sheetFormatPr defaultRowHeight="14.4" x14ac:dyDescent="0.3"/>
  <cols>
    <col min="1" max="1" width="37.88671875" customWidth="1"/>
    <col min="2" max="2" width="15.5546875" style="29" bestFit="1" customWidth="1"/>
    <col min="3" max="3" width="16" style="30" bestFit="1" customWidth="1"/>
    <col min="4" max="4" width="15.5546875" style="30" bestFit="1" customWidth="1"/>
    <col min="5" max="5" width="16" style="30" bestFit="1" customWidth="1"/>
    <col min="6" max="6" width="15.5546875" style="30" bestFit="1" customWidth="1"/>
    <col min="7" max="7" width="16" style="30" bestFit="1" customWidth="1"/>
    <col min="8" max="8" width="15.5546875" style="30" bestFit="1" customWidth="1"/>
    <col min="9" max="9" width="16" style="30" bestFit="1" customWidth="1"/>
    <col min="10" max="10" width="15.5546875" style="30" bestFit="1" customWidth="1"/>
    <col min="11" max="11" width="16" style="30" bestFit="1" customWidth="1"/>
    <col min="12" max="13" width="16" customWidth="1"/>
  </cols>
  <sheetData>
    <row r="1" spans="1:13" ht="26.4" x14ac:dyDescent="0.3">
      <c r="A1" s="27" t="s">
        <v>85</v>
      </c>
      <c r="B1" s="27" t="s">
        <v>155</v>
      </c>
      <c r="C1" s="27" t="s">
        <v>156</v>
      </c>
      <c r="D1" s="27" t="s">
        <v>157</v>
      </c>
      <c r="E1" s="27" t="s">
        <v>158</v>
      </c>
      <c r="F1" s="27" t="s">
        <v>159</v>
      </c>
      <c r="G1" s="27" t="s">
        <v>160</v>
      </c>
      <c r="H1" s="27" t="s">
        <v>161</v>
      </c>
      <c r="I1" s="27" t="s">
        <v>162</v>
      </c>
      <c r="J1" s="27" t="s">
        <v>163</v>
      </c>
      <c r="K1" s="27" t="s">
        <v>164</v>
      </c>
      <c r="L1" s="24" t="s">
        <v>165</v>
      </c>
      <c r="M1" s="24" t="s">
        <v>166</v>
      </c>
    </row>
    <row r="2" spans="1:13" x14ac:dyDescent="0.3">
      <c r="A2" s="25" t="s">
        <v>86</v>
      </c>
      <c r="B2" s="28">
        <v>1516985</v>
      </c>
      <c r="C2" s="28">
        <v>44659</v>
      </c>
      <c r="D2" s="28">
        <v>1515610</v>
      </c>
      <c r="E2" s="28">
        <v>53099</v>
      </c>
      <c r="F2" s="28">
        <v>1602137</v>
      </c>
      <c r="G2" s="28">
        <v>49840</v>
      </c>
      <c r="H2" s="28">
        <v>1963234</v>
      </c>
      <c r="I2" s="28">
        <v>74102</v>
      </c>
      <c r="J2" s="241">
        <v>1555187</v>
      </c>
      <c r="K2" s="28">
        <v>48941</v>
      </c>
      <c r="L2" s="31">
        <v>1445383</v>
      </c>
      <c r="M2" s="31">
        <v>41814</v>
      </c>
    </row>
    <row r="3" spans="1:13" x14ac:dyDescent="0.3">
      <c r="A3" s="25" t="s">
        <v>87</v>
      </c>
      <c r="B3" s="28">
        <v>7557217</v>
      </c>
      <c r="C3" s="28">
        <v>150331</v>
      </c>
      <c r="D3" s="28">
        <v>7574815</v>
      </c>
      <c r="E3" s="28">
        <v>192124</v>
      </c>
      <c r="F3" s="28">
        <v>6860418</v>
      </c>
      <c r="G3" s="28">
        <v>167246</v>
      </c>
      <c r="H3" s="28">
        <v>8297010</v>
      </c>
      <c r="I3" s="28">
        <v>265226</v>
      </c>
      <c r="J3" s="241">
        <v>6886744</v>
      </c>
      <c r="K3" s="28">
        <v>165170</v>
      </c>
      <c r="L3" s="31">
        <v>6465779</v>
      </c>
      <c r="M3" s="31">
        <v>135110</v>
      </c>
    </row>
    <row r="4" spans="1:13" x14ac:dyDescent="0.3">
      <c r="A4" s="25" t="s">
        <v>88</v>
      </c>
      <c r="B4" s="28">
        <v>1386466</v>
      </c>
      <c r="C4" s="28">
        <v>53422</v>
      </c>
      <c r="D4" s="28">
        <v>1416176</v>
      </c>
      <c r="E4" s="28">
        <v>60552</v>
      </c>
      <c r="F4" s="28">
        <v>1354528</v>
      </c>
      <c r="G4" s="28">
        <v>56820</v>
      </c>
      <c r="H4" s="28">
        <v>1600176</v>
      </c>
      <c r="I4" s="28">
        <v>74127</v>
      </c>
      <c r="J4" s="241">
        <v>1404809</v>
      </c>
      <c r="K4" s="28">
        <v>56780</v>
      </c>
      <c r="L4" s="31">
        <v>1404409</v>
      </c>
      <c r="M4" s="31">
        <v>51266</v>
      </c>
    </row>
    <row r="5" spans="1:13" x14ac:dyDescent="0.3">
      <c r="A5" s="25" t="s">
        <v>89</v>
      </c>
      <c r="B5" s="28">
        <v>4133893</v>
      </c>
      <c r="C5" s="28">
        <v>47401</v>
      </c>
      <c r="D5" s="28">
        <v>3860102</v>
      </c>
      <c r="E5" s="28">
        <v>71414</v>
      </c>
      <c r="F5" s="28">
        <v>3032461</v>
      </c>
      <c r="G5" s="28">
        <v>53387</v>
      </c>
      <c r="H5" s="28">
        <v>3536878</v>
      </c>
      <c r="I5" s="28">
        <v>99792</v>
      </c>
      <c r="J5" s="241">
        <v>2794348</v>
      </c>
      <c r="K5" s="28">
        <v>50464</v>
      </c>
      <c r="L5" s="31">
        <v>2542345</v>
      </c>
      <c r="M5" s="31">
        <v>35939</v>
      </c>
    </row>
    <row r="6" spans="1:13" x14ac:dyDescent="0.3">
      <c r="A6" s="25" t="s">
        <v>90</v>
      </c>
      <c r="B6" s="28">
        <v>2086359</v>
      </c>
      <c r="C6" s="28">
        <v>60589</v>
      </c>
      <c r="D6" s="28">
        <v>2119516</v>
      </c>
      <c r="E6" s="28">
        <v>70941</v>
      </c>
      <c r="F6" s="28">
        <v>2018175</v>
      </c>
      <c r="G6" s="28">
        <v>65414</v>
      </c>
      <c r="H6" s="28">
        <v>2362203</v>
      </c>
      <c r="I6" s="28">
        <v>90202</v>
      </c>
      <c r="J6" s="241">
        <v>2056035</v>
      </c>
      <c r="K6" s="28">
        <v>65101</v>
      </c>
      <c r="L6" s="31">
        <v>1987233</v>
      </c>
      <c r="M6" s="31">
        <v>57203</v>
      </c>
    </row>
    <row r="7" spans="1:13" x14ac:dyDescent="0.3">
      <c r="A7" s="25" t="s">
        <v>91</v>
      </c>
      <c r="B7" s="28">
        <v>748764</v>
      </c>
      <c r="C7" s="28">
        <v>34225</v>
      </c>
      <c r="D7" s="28">
        <v>771490</v>
      </c>
      <c r="E7" s="28">
        <v>37430</v>
      </c>
      <c r="F7" s="28">
        <v>717210</v>
      </c>
      <c r="G7" s="28">
        <v>35566</v>
      </c>
      <c r="H7" s="28">
        <v>817548</v>
      </c>
      <c r="I7" s="28">
        <v>42730</v>
      </c>
      <c r="J7" s="241">
        <v>715401</v>
      </c>
      <c r="K7" s="28">
        <v>35385</v>
      </c>
      <c r="L7" s="31">
        <v>693827</v>
      </c>
      <c r="M7" s="31">
        <v>33177</v>
      </c>
    </row>
    <row r="8" spans="1:13" x14ac:dyDescent="0.3">
      <c r="A8" s="25" t="s">
        <v>92</v>
      </c>
      <c r="B8" s="28">
        <v>323384</v>
      </c>
      <c r="C8" s="28">
        <v>13348</v>
      </c>
      <c r="D8" s="28">
        <v>336979</v>
      </c>
      <c r="E8" s="28">
        <v>14761</v>
      </c>
      <c r="F8" s="28">
        <v>327920</v>
      </c>
      <c r="G8" s="28">
        <v>14060</v>
      </c>
      <c r="H8" s="28">
        <v>379292</v>
      </c>
      <c r="I8" s="28">
        <v>17527</v>
      </c>
      <c r="J8" s="241">
        <v>340409</v>
      </c>
      <c r="K8" s="28">
        <v>14071</v>
      </c>
      <c r="L8" s="31">
        <v>335723</v>
      </c>
      <c r="M8" s="31">
        <v>12963</v>
      </c>
    </row>
    <row r="9" spans="1:13" x14ac:dyDescent="0.3">
      <c r="A9" s="25" t="s">
        <v>93</v>
      </c>
      <c r="B9" s="28">
        <v>11040290</v>
      </c>
      <c r="C9" s="28">
        <v>176207</v>
      </c>
      <c r="D9" s="28">
        <v>11163631</v>
      </c>
      <c r="E9" s="28">
        <v>237616</v>
      </c>
      <c r="F9" s="28">
        <v>10158196</v>
      </c>
      <c r="G9" s="28">
        <v>201582</v>
      </c>
      <c r="H9" s="28">
        <v>12101331</v>
      </c>
      <c r="I9" s="28">
        <v>341946</v>
      </c>
      <c r="J9" s="241">
        <v>9940023</v>
      </c>
      <c r="K9" s="28">
        <v>196670</v>
      </c>
      <c r="L9" s="31">
        <v>9400105</v>
      </c>
      <c r="M9" s="31">
        <v>154028</v>
      </c>
    </row>
    <row r="10" spans="1:13" s="240" customFormat="1" x14ac:dyDescent="0.3">
      <c r="A10" s="239" t="s">
        <v>94</v>
      </c>
      <c r="B10" s="28">
        <v>2994562</v>
      </c>
      <c r="C10" s="28">
        <v>72238</v>
      </c>
      <c r="D10" s="28">
        <v>2919955</v>
      </c>
      <c r="E10" s="28">
        <v>86490</v>
      </c>
      <c r="F10" s="28">
        <v>2688011</v>
      </c>
      <c r="G10" s="28">
        <v>77947</v>
      </c>
      <c r="H10" s="28">
        <v>3253786</v>
      </c>
      <c r="I10" s="28">
        <v>113666</v>
      </c>
      <c r="J10" s="241">
        <v>2700531</v>
      </c>
      <c r="K10" s="28">
        <v>77239</v>
      </c>
      <c r="L10" s="28">
        <v>2659053</v>
      </c>
      <c r="M10" s="28">
        <v>66808</v>
      </c>
    </row>
    <row r="11" spans="1:13" x14ac:dyDescent="0.3">
      <c r="A11" s="25" t="s">
        <v>95</v>
      </c>
      <c r="B11" s="28">
        <v>8938218</v>
      </c>
      <c r="C11" s="28">
        <v>219077</v>
      </c>
      <c r="D11" s="28">
        <v>8836949</v>
      </c>
      <c r="E11" s="28">
        <v>267285</v>
      </c>
      <c r="F11" s="28">
        <v>7929832</v>
      </c>
      <c r="G11" s="28">
        <v>237725</v>
      </c>
      <c r="H11" s="28">
        <v>9408081</v>
      </c>
      <c r="I11" s="28">
        <v>346892</v>
      </c>
      <c r="J11" s="241">
        <v>7927004</v>
      </c>
      <c r="K11" s="28">
        <v>235095</v>
      </c>
      <c r="L11" s="31">
        <v>7353943</v>
      </c>
      <c r="M11" s="31">
        <v>200452</v>
      </c>
    </row>
    <row r="12" spans="1:13" x14ac:dyDescent="0.3">
      <c r="A12" s="25" t="s">
        <v>96</v>
      </c>
      <c r="B12" s="28">
        <v>5921752</v>
      </c>
      <c r="C12" s="28">
        <v>78222</v>
      </c>
      <c r="D12" s="28">
        <v>5868867</v>
      </c>
      <c r="E12" s="28">
        <v>113302</v>
      </c>
      <c r="F12" s="28">
        <v>5189718</v>
      </c>
      <c r="G12" s="28">
        <v>91683</v>
      </c>
      <c r="H12" s="28">
        <v>6134186</v>
      </c>
      <c r="I12" s="28">
        <v>168017</v>
      </c>
      <c r="J12" s="241">
        <v>4941866</v>
      </c>
      <c r="K12" s="28">
        <v>87997</v>
      </c>
      <c r="L12" s="31">
        <v>4612667</v>
      </c>
      <c r="M12" s="31">
        <v>64468</v>
      </c>
    </row>
    <row r="13" spans="1:13" x14ac:dyDescent="0.3">
      <c r="A13" s="25" t="s">
        <v>97</v>
      </c>
      <c r="B13" s="28">
        <v>6205670</v>
      </c>
      <c r="C13" s="28">
        <v>130495</v>
      </c>
      <c r="D13" s="28">
        <v>6310506</v>
      </c>
      <c r="E13" s="28">
        <v>162787</v>
      </c>
      <c r="F13" s="28">
        <v>5771346</v>
      </c>
      <c r="G13" s="28">
        <v>143831</v>
      </c>
      <c r="H13" s="28">
        <v>6781628</v>
      </c>
      <c r="I13" s="28">
        <v>216970</v>
      </c>
      <c r="J13" s="241">
        <v>5684506</v>
      </c>
      <c r="K13" s="28">
        <v>141465</v>
      </c>
      <c r="L13" s="31">
        <v>5454770</v>
      </c>
      <c r="M13" s="31">
        <v>119168</v>
      </c>
    </row>
    <row r="14" spans="1:13" x14ac:dyDescent="0.3">
      <c r="A14" s="25" t="s">
        <v>98</v>
      </c>
      <c r="B14" s="28">
        <v>1084740</v>
      </c>
      <c r="C14" s="28">
        <v>46797</v>
      </c>
      <c r="D14" s="28">
        <v>1065276</v>
      </c>
      <c r="E14" s="28">
        <v>51995</v>
      </c>
      <c r="F14" s="28">
        <v>964405</v>
      </c>
      <c r="G14" s="28">
        <v>48769</v>
      </c>
      <c r="H14" s="28">
        <v>1166504</v>
      </c>
      <c r="I14" s="28">
        <v>61443</v>
      </c>
      <c r="J14" s="241">
        <v>988547</v>
      </c>
      <c r="K14" s="28">
        <v>48661</v>
      </c>
      <c r="L14" s="31">
        <v>925526</v>
      </c>
      <c r="M14" s="31">
        <v>44779</v>
      </c>
    </row>
    <row r="15" spans="1:13" x14ac:dyDescent="0.3">
      <c r="A15" s="25" t="s">
        <v>99</v>
      </c>
      <c r="B15" s="28">
        <v>20022320</v>
      </c>
      <c r="C15" s="28">
        <v>433778</v>
      </c>
      <c r="D15" s="28">
        <v>19999986</v>
      </c>
      <c r="E15" s="28">
        <v>543152</v>
      </c>
      <c r="F15" s="28">
        <v>18229411</v>
      </c>
      <c r="G15" s="28">
        <v>478680</v>
      </c>
      <c r="H15" s="28">
        <v>21840106</v>
      </c>
      <c r="I15" s="28">
        <v>733813</v>
      </c>
      <c r="J15" s="241">
        <v>18010268</v>
      </c>
      <c r="K15" s="28">
        <v>471095</v>
      </c>
      <c r="L15" s="31">
        <v>17236549</v>
      </c>
      <c r="M15" s="31">
        <v>393663</v>
      </c>
    </row>
    <row r="16" spans="1:13" x14ac:dyDescent="0.3">
      <c r="A16" s="25" t="s">
        <v>100</v>
      </c>
      <c r="B16" s="28">
        <v>10812755</v>
      </c>
      <c r="C16" s="28">
        <v>138460</v>
      </c>
      <c r="D16" s="28">
        <v>10908077</v>
      </c>
      <c r="E16" s="28">
        <v>204852</v>
      </c>
      <c r="F16" s="28">
        <v>9777307</v>
      </c>
      <c r="G16" s="28">
        <v>165487</v>
      </c>
      <c r="H16" s="28">
        <v>11690248</v>
      </c>
      <c r="I16" s="28">
        <v>313090</v>
      </c>
      <c r="J16" s="241">
        <v>9677926</v>
      </c>
      <c r="K16" s="28">
        <v>161177</v>
      </c>
      <c r="L16" s="31">
        <v>9134172</v>
      </c>
      <c r="M16" s="31">
        <v>114512</v>
      </c>
    </row>
    <row r="17" spans="1:13" x14ac:dyDescent="0.3">
      <c r="A17" s="25" t="s">
        <v>101</v>
      </c>
      <c r="B17" s="28">
        <v>1381023</v>
      </c>
      <c r="C17" s="28">
        <v>29492.199955133477</v>
      </c>
      <c r="D17" s="28">
        <v>1397750</v>
      </c>
      <c r="E17" s="28">
        <v>37449</v>
      </c>
      <c r="F17" s="28">
        <v>1247395</v>
      </c>
      <c r="G17" s="28">
        <v>32627</v>
      </c>
      <c r="H17" s="28">
        <v>1506065</v>
      </c>
      <c r="I17" s="28">
        <v>50692</v>
      </c>
      <c r="J17" s="241">
        <v>1205626</v>
      </c>
      <c r="K17" s="28">
        <v>31900</v>
      </c>
      <c r="L17" s="31">
        <v>1086943</v>
      </c>
      <c r="M17" s="31">
        <v>26478</v>
      </c>
    </row>
    <row r="18" spans="1:13" x14ac:dyDescent="0.3">
      <c r="A18" s="25" t="s">
        <v>102</v>
      </c>
      <c r="B18" s="28">
        <v>540064</v>
      </c>
      <c r="C18" s="28">
        <v>19357.788990825684</v>
      </c>
      <c r="D18" s="28">
        <v>495726</v>
      </c>
      <c r="E18" s="28">
        <v>21570</v>
      </c>
      <c r="F18" s="28">
        <v>448344</v>
      </c>
      <c r="G18" s="28">
        <v>20096</v>
      </c>
      <c r="H18" s="28">
        <v>492889</v>
      </c>
      <c r="I18" s="28">
        <v>24844</v>
      </c>
      <c r="J18" s="241">
        <v>429910</v>
      </c>
      <c r="K18" s="28">
        <v>19836</v>
      </c>
      <c r="L18" s="31">
        <v>416637</v>
      </c>
      <c r="M18" s="31">
        <v>18276</v>
      </c>
    </row>
    <row r="19" spans="1:13" x14ac:dyDescent="0.3">
      <c r="A19" s="25" t="s">
        <v>103</v>
      </c>
      <c r="B19" s="28">
        <v>2919836</v>
      </c>
      <c r="C19" s="28">
        <v>92539</v>
      </c>
      <c r="D19" s="28">
        <v>2834504</v>
      </c>
      <c r="E19" s="28">
        <v>107365</v>
      </c>
      <c r="F19" s="28">
        <v>2700837</v>
      </c>
      <c r="G19" s="28">
        <v>99291</v>
      </c>
      <c r="H19" s="28">
        <v>2964535</v>
      </c>
      <c r="I19" s="28">
        <v>131204</v>
      </c>
      <c r="J19" s="241">
        <v>2464276</v>
      </c>
      <c r="K19" s="28">
        <v>96695</v>
      </c>
      <c r="L19" s="31">
        <v>2330705</v>
      </c>
      <c r="M19" s="31">
        <v>86444</v>
      </c>
    </row>
    <row r="20" spans="1:13" x14ac:dyDescent="0.3">
      <c r="A20" s="25" t="s">
        <v>104</v>
      </c>
      <c r="B20" s="28">
        <v>2120503</v>
      </c>
      <c r="C20" s="28">
        <v>78531</v>
      </c>
      <c r="D20" s="28">
        <v>2068584</v>
      </c>
      <c r="E20" s="28">
        <v>88764</v>
      </c>
      <c r="F20" s="28">
        <v>1901869</v>
      </c>
      <c r="G20" s="28">
        <v>82631</v>
      </c>
      <c r="H20" s="28">
        <v>2165466</v>
      </c>
      <c r="I20" s="28">
        <v>105327</v>
      </c>
      <c r="J20" s="241">
        <v>1867181</v>
      </c>
      <c r="K20" s="28">
        <v>81807</v>
      </c>
      <c r="L20" s="31">
        <v>1759484</v>
      </c>
      <c r="M20" s="31">
        <v>74427</v>
      </c>
    </row>
    <row r="21" spans="1:13" x14ac:dyDescent="0.3">
      <c r="A21" s="25" t="s">
        <v>105</v>
      </c>
      <c r="B21" s="28">
        <v>1585516</v>
      </c>
      <c r="C21" s="28">
        <v>60465</v>
      </c>
      <c r="D21" s="28">
        <v>1580557</v>
      </c>
      <c r="E21" s="28">
        <v>69339</v>
      </c>
      <c r="F21" s="28">
        <v>1451667</v>
      </c>
      <c r="G21" s="28">
        <v>64215</v>
      </c>
      <c r="H21" s="28">
        <v>1679564</v>
      </c>
      <c r="I21" s="28">
        <v>83786</v>
      </c>
      <c r="J21" s="241">
        <v>1383918</v>
      </c>
      <c r="K21" s="28">
        <v>63230</v>
      </c>
      <c r="L21" s="31">
        <v>1298827</v>
      </c>
      <c r="M21" s="31">
        <v>57093</v>
      </c>
    </row>
    <row r="22" spans="1:13" x14ac:dyDescent="0.3">
      <c r="A22" s="25" t="s">
        <v>106</v>
      </c>
      <c r="B22" s="28">
        <v>5736426</v>
      </c>
      <c r="C22" s="28">
        <v>162632</v>
      </c>
      <c r="D22" s="28">
        <v>5891954</v>
      </c>
      <c r="E22" s="28">
        <v>193098</v>
      </c>
      <c r="F22" s="28">
        <v>5344562</v>
      </c>
      <c r="G22" s="28">
        <v>175022</v>
      </c>
      <c r="H22" s="28">
        <v>6550037</v>
      </c>
      <c r="I22" s="28">
        <v>248309</v>
      </c>
      <c r="J22" s="241">
        <v>5628144</v>
      </c>
      <c r="K22" s="28">
        <v>175475</v>
      </c>
      <c r="L22" s="31">
        <v>5415101</v>
      </c>
      <c r="M22" s="31">
        <v>152819</v>
      </c>
    </row>
    <row r="23" spans="1:13" x14ac:dyDescent="0.3">
      <c r="A23" s="25" t="s">
        <v>107</v>
      </c>
      <c r="B23" s="28">
        <v>714629</v>
      </c>
      <c r="C23" s="28">
        <v>11123</v>
      </c>
      <c r="D23" s="28">
        <v>686590</v>
      </c>
      <c r="E23" s="28">
        <v>15065</v>
      </c>
      <c r="F23" s="28">
        <v>597806</v>
      </c>
      <c r="G23" s="28">
        <v>12499</v>
      </c>
      <c r="H23" s="28">
        <v>995454</v>
      </c>
      <c r="I23" s="28">
        <v>27082</v>
      </c>
      <c r="J23" s="241">
        <v>789007</v>
      </c>
      <c r="K23" s="28">
        <v>13675</v>
      </c>
      <c r="L23" s="31">
        <v>739645</v>
      </c>
      <c r="M23" s="31">
        <v>9800</v>
      </c>
    </row>
    <row r="24" spans="1:13" x14ac:dyDescent="0.3">
      <c r="A24" s="25" t="s">
        <v>108</v>
      </c>
      <c r="B24" s="28">
        <v>4666213</v>
      </c>
      <c r="C24" s="28">
        <v>71091</v>
      </c>
      <c r="D24" s="28">
        <v>4445039</v>
      </c>
      <c r="E24" s="28">
        <v>96980</v>
      </c>
      <c r="F24" s="28">
        <v>3923059</v>
      </c>
      <c r="G24" s="28">
        <v>80530</v>
      </c>
      <c r="H24" s="28">
        <v>4716825</v>
      </c>
      <c r="I24" s="28">
        <v>139938</v>
      </c>
      <c r="J24" s="241">
        <v>3788470</v>
      </c>
      <c r="K24" s="28">
        <v>78125</v>
      </c>
      <c r="L24" s="31">
        <v>3515968</v>
      </c>
      <c r="M24" s="31">
        <v>59980</v>
      </c>
    </row>
    <row r="25" spans="1:13" x14ac:dyDescent="0.3">
      <c r="A25" s="25" t="s">
        <v>109</v>
      </c>
      <c r="B25" s="28">
        <v>1188807</v>
      </c>
      <c r="C25" s="28">
        <v>19799</v>
      </c>
      <c r="D25" s="28">
        <v>1178425</v>
      </c>
      <c r="E25" s="28">
        <v>26366</v>
      </c>
      <c r="F25" s="28">
        <v>1067782</v>
      </c>
      <c r="G25" s="28">
        <v>22445</v>
      </c>
      <c r="H25" s="28">
        <v>1254303</v>
      </c>
      <c r="I25" s="28">
        <v>37149</v>
      </c>
      <c r="J25" s="241">
        <v>1033265</v>
      </c>
      <c r="K25" s="28">
        <v>21834</v>
      </c>
      <c r="L25" s="31">
        <v>992135</v>
      </c>
      <c r="M25" s="31">
        <v>17308</v>
      </c>
    </row>
    <row r="26" spans="1:13" x14ac:dyDescent="0.3">
      <c r="A26" s="25" t="s">
        <v>110</v>
      </c>
      <c r="B26" s="28">
        <v>4599027</v>
      </c>
      <c r="C26" s="28">
        <v>43960</v>
      </c>
      <c r="D26" s="28">
        <v>4387256.9363877317</v>
      </c>
      <c r="E26" s="28">
        <v>71743</v>
      </c>
      <c r="F26" s="28">
        <v>3746563.9363877317</v>
      </c>
      <c r="G26" s="28">
        <v>53517</v>
      </c>
      <c r="H26" s="28">
        <v>4493430</v>
      </c>
      <c r="I26" s="28">
        <v>113881</v>
      </c>
      <c r="J26" s="241">
        <v>3421631</v>
      </c>
      <c r="K26" s="28">
        <v>49665</v>
      </c>
      <c r="L26" s="31">
        <v>2988218</v>
      </c>
      <c r="M26" s="31">
        <v>31468</v>
      </c>
    </row>
    <row r="27" spans="1:13" x14ac:dyDescent="0.3">
      <c r="A27" s="25" t="s">
        <v>111</v>
      </c>
      <c r="B27" s="28">
        <v>1097750</v>
      </c>
      <c r="C27" s="28">
        <v>25204</v>
      </c>
      <c r="D27" s="28">
        <v>1101460</v>
      </c>
      <c r="E27" s="28">
        <v>31097</v>
      </c>
      <c r="F27" s="28">
        <v>959914</v>
      </c>
      <c r="G27" s="28">
        <v>27278</v>
      </c>
      <c r="H27" s="28">
        <v>1103886</v>
      </c>
      <c r="I27" s="28">
        <v>39353</v>
      </c>
      <c r="J27" s="241">
        <v>924836</v>
      </c>
      <c r="K27" s="28">
        <v>26722</v>
      </c>
      <c r="L27" s="31">
        <v>870173</v>
      </c>
      <c r="M27" s="31">
        <v>22924</v>
      </c>
    </row>
    <row r="28" spans="1:13" x14ac:dyDescent="0.3">
      <c r="A28" s="25" t="s">
        <v>112</v>
      </c>
      <c r="B28" s="28">
        <v>823981</v>
      </c>
      <c r="C28" s="28">
        <v>45919</v>
      </c>
      <c r="D28" s="28">
        <v>830536</v>
      </c>
      <c r="E28" s="28">
        <v>49870</v>
      </c>
      <c r="F28" s="28">
        <v>762838</v>
      </c>
      <c r="G28" s="28">
        <v>47526</v>
      </c>
      <c r="H28" s="28">
        <v>888381</v>
      </c>
      <c r="I28" s="28">
        <v>56539</v>
      </c>
      <c r="J28" s="241">
        <v>775025</v>
      </c>
      <c r="K28" s="28">
        <v>47401</v>
      </c>
      <c r="L28" s="31">
        <v>745475</v>
      </c>
      <c r="M28" s="31">
        <v>44534</v>
      </c>
    </row>
    <row r="29" spans="1:13" x14ac:dyDescent="0.3">
      <c r="A29" s="25" t="s">
        <v>113</v>
      </c>
      <c r="B29" s="28">
        <v>410726</v>
      </c>
      <c r="C29" s="28">
        <v>4727</v>
      </c>
      <c r="D29" s="28">
        <v>392401</v>
      </c>
      <c r="E29" s="28">
        <v>6843</v>
      </c>
      <c r="F29" s="28">
        <v>351586</v>
      </c>
      <c r="G29" s="28">
        <v>5512</v>
      </c>
      <c r="H29" s="28">
        <v>420585</v>
      </c>
      <c r="I29" s="28">
        <v>10478</v>
      </c>
      <c r="J29" s="241">
        <v>345423</v>
      </c>
      <c r="K29" s="28">
        <v>5349</v>
      </c>
      <c r="L29" s="31">
        <v>324528</v>
      </c>
      <c r="M29" s="31">
        <v>3832</v>
      </c>
    </row>
    <row r="30" spans="1:13" x14ac:dyDescent="0.3">
      <c r="A30" s="25" t="s">
        <v>114</v>
      </c>
      <c r="B30" s="28">
        <v>16819424</v>
      </c>
      <c r="C30" s="28">
        <v>375794</v>
      </c>
      <c r="D30" s="28">
        <v>16795984</v>
      </c>
      <c r="E30" s="28">
        <v>462779</v>
      </c>
      <c r="F30" s="28">
        <v>15402225</v>
      </c>
      <c r="G30" s="28">
        <v>411604</v>
      </c>
      <c r="H30" s="28">
        <v>18402752</v>
      </c>
      <c r="I30" s="28">
        <v>617394</v>
      </c>
      <c r="J30" s="241">
        <v>15449069</v>
      </c>
      <c r="K30" s="28">
        <v>407169</v>
      </c>
      <c r="L30" s="31">
        <v>14717162</v>
      </c>
      <c r="M30" s="31">
        <v>344068</v>
      </c>
    </row>
    <row r="31" spans="1:13" x14ac:dyDescent="0.3">
      <c r="A31" s="25" t="s">
        <v>115</v>
      </c>
      <c r="B31" s="28">
        <v>1131896</v>
      </c>
      <c r="C31" s="28">
        <v>25452.600000000002</v>
      </c>
      <c r="D31" s="28">
        <v>1149394.1449579832</v>
      </c>
      <c r="E31" s="28">
        <v>31777</v>
      </c>
      <c r="F31" s="28">
        <v>1048628.1449579832</v>
      </c>
      <c r="G31" s="28">
        <v>28096</v>
      </c>
      <c r="H31" s="28">
        <v>1486344</v>
      </c>
      <c r="I31" s="28">
        <v>47448</v>
      </c>
      <c r="J31" s="241">
        <v>996577</v>
      </c>
      <c r="K31" s="28">
        <v>27375</v>
      </c>
      <c r="L31" s="31">
        <v>921447</v>
      </c>
      <c r="M31" s="31">
        <v>23112</v>
      </c>
    </row>
    <row r="32" spans="1:13" x14ac:dyDescent="0.3">
      <c r="A32" s="25" t="s">
        <v>116</v>
      </c>
      <c r="B32" s="28">
        <v>6016184</v>
      </c>
      <c r="C32" s="28">
        <v>101872</v>
      </c>
      <c r="D32" s="28">
        <v>5780199</v>
      </c>
      <c r="E32" s="28">
        <v>132783</v>
      </c>
      <c r="F32" s="28">
        <v>5284357</v>
      </c>
      <c r="G32" s="28">
        <v>114172</v>
      </c>
      <c r="H32" s="28">
        <v>6186138</v>
      </c>
      <c r="I32" s="28">
        <v>185589</v>
      </c>
      <c r="J32" s="241">
        <v>5199777</v>
      </c>
      <c r="K32" s="28">
        <v>111805</v>
      </c>
      <c r="L32" s="31">
        <v>4905828</v>
      </c>
      <c r="M32" s="31">
        <v>89165</v>
      </c>
    </row>
    <row r="33" spans="1:13" x14ac:dyDescent="0.3">
      <c r="A33" s="25" t="s">
        <v>117</v>
      </c>
      <c r="B33" s="28">
        <v>3536840</v>
      </c>
      <c r="C33" s="28">
        <v>85381</v>
      </c>
      <c r="D33" s="28">
        <v>3473580</v>
      </c>
      <c r="E33" s="28">
        <v>103204</v>
      </c>
      <c r="F33" s="28">
        <v>2981507</v>
      </c>
      <c r="G33" s="28">
        <v>91023</v>
      </c>
      <c r="H33" s="28">
        <v>3389671</v>
      </c>
      <c r="I33" s="28">
        <v>126701</v>
      </c>
      <c r="J33" s="241">
        <v>3155646</v>
      </c>
      <c r="K33" s="28">
        <v>91384</v>
      </c>
      <c r="L33" s="31">
        <v>3004836</v>
      </c>
      <c r="M33" s="31">
        <v>78499</v>
      </c>
    </row>
    <row r="34" spans="1:13" x14ac:dyDescent="0.3">
      <c r="A34" s="25" t="s">
        <v>118</v>
      </c>
      <c r="B34" s="28">
        <v>266601</v>
      </c>
      <c r="C34" s="28">
        <v>12317</v>
      </c>
      <c r="D34" s="28">
        <v>265605</v>
      </c>
      <c r="E34" s="28">
        <v>13463</v>
      </c>
      <c r="F34" s="28">
        <v>244438</v>
      </c>
      <c r="G34" s="28">
        <v>12766</v>
      </c>
      <c r="H34" s="28">
        <v>287002</v>
      </c>
      <c r="I34" s="28">
        <v>15511</v>
      </c>
      <c r="J34" s="241">
        <v>248539</v>
      </c>
      <c r="K34" s="28">
        <v>12734</v>
      </c>
      <c r="L34" s="31">
        <v>233346</v>
      </c>
      <c r="M34" s="31">
        <v>11886</v>
      </c>
    </row>
    <row r="35" spans="1:13" x14ac:dyDescent="0.3">
      <c r="A35" s="25" t="s">
        <v>119</v>
      </c>
      <c r="B35" s="28">
        <v>554819</v>
      </c>
      <c r="C35" s="28">
        <v>35231</v>
      </c>
      <c r="D35" s="28">
        <v>568937</v>
      </c>
      <c r="E35" s="28">
        <v>37560</v>
      </c>
      <c r="F35" s="28">
        <v>532124</v>
      </c>
      <c r="G35" s="28">
        <v>36221</v>
      </c>
      <c r="H35" s="28">
        <v>603837</v>
      </c>
      <c r="I35" s="28">
        <v>41451</v>
      </c>
      <c r="J35" s="241">
        <v>534274</v>
      </c>
      <c r="K35" s="28">
        <v>36113</v>
      </c>
      <c r="L35" s="31">
        <v>523611</v>
      </c>
      <c r="M35" s="31">
        <v>34477</v>
      </c>
    </row>
    <row r="36" spans="1:13" x14ac:dyDescent="0.3">
      <c r="A36" s="25" t="s">
        <v>120</v>
      </c>
      <c r="B36" s="28">
        <v>4837091</v>
      </c>
      <c r="C36" s="28">
        <v>179127</v>
      </c>
      <c r="D36" s="28">
        <v>4824957</v>
      </c>
      <c r="E36" s="28">
        <v>203513</v>
      </c>
      <c r="F36" s="28">
        <v>4502487</v>
      </c>
      <c r="G36" s="28">
        <v>189680</v>
      </c>
      <c r="H36" s="28">
        <v>5314053</v>
      </c>
      <c r="I36" s="28">
        <v>247687</v>
      </c>
      <c r="J36" s="241">
        <v>4393893</v>
      </c>
      <c r="K36" s="28">
        <v>187524</v>
      </c>
      <c r="L36" s="31">
        <v>4262426</v>
      </c>
      <c r="M36" s="31">
        <v>170239</v>
      </c>
    </row>
    <row r="37" spans="1:13" x14ac:dyDescent="0.3">
      <c r="A37" s="25" t="s">
        <v>121</v>
      </c>
      <c r="B37" s="28">
        <v>525695</v>
      </c>
      <c r="C37" s="28">
        <v>22647</v>
      </c>
      <c r="D37" s="28">
        <v>536617</v>
      </c>
      <c r="E37" s="28">
        <v>25008</v>
      </c>
      <c r="F37" s="28">
        <v>492413</v>
      </c>
      <c r="G37" s="28">
        <v>23592</v>
      </c>
      <c r="H37" s="28">
        <v>553252</v>
      </c>
      <c r="I37" s="28">
        <v>28588</v>
      </c>
      <c r="J37" s="241">
        <v>485643</v>
      </c>
      <c r="K37" s="28">
        <v>23419</v>
      </c>
      <c r="L37" s="31">
        <v>465991</v>
      </c>
      <c r="M37" s="31">
        <v>21822</v>
      </c>
    </row>
    <row r="38" spans="1:13" x14ac:dyDescent="0.3">
      <c r="A38" s="25" t="s">
        <v>122</v>
      </c>
      <c r="B38" s="28">
        <v>1344136</v>
      </c>
      <c r="C38" s="28">
        <v>33655</v>
      </c>
      <c r="D38" s="28">
        <v>1325413</v>
      </c>
      <c r="E38" s="28">
        <v>40499</v>
      </c>
      <c r="F38" s="28">
        <v>1217192</v>
      </c>
      <c r="G38" s="28">
        <v>36453</v>
      </c>
      <c r="H38" s="28">
        <v>1416734</v>
      </c>
      <c r="I38" s="28">
        <v>52034</v>
      </c>
      <c r="J38" s="241">
        <v>1188475</v>
      </c>
      <c r="K38" s="28">
        <v>35864</v>
      </c>
      <c r="L38" s="31">
        <v>1145924</v>
      </c>
      <c r="M38" s="31">
        <v>31043</v>
      </c>
    </row>
    <row r="39" spans="1:13" x14ac:dyDescent="0.3">
      <c r="A39" s="25" t="s">
        <v>123</v>
      </c>
      <c r="B39" s="28">
        <v>791585</v>
      </c>
      <c r="C39" s="28">
        <v>29035</v>
      </c>
      <c r="D39" s="28">
        <v>781786</v>
      </c>
      <c r="E39" s="28">
        <v>32997</v>
      </c>
      <c r="F39" s="28">
        <v>685505</v>
      </c>
      <c r="G39" s="28">
        <v>30398</v>
      </c>
      <c r="H39" s="28">
        <v>810207</v>
      </c>
      <c r="I39" s="28">
        <v>39165</v>
      </c>
      <c r="J39" s="241">
        <v>709849</v>
      </c>
      <c r="K39" s="28">
        <v>30369</v>
      </c>
      <c r="L39" s="31">
        <v>664543</v>
      </c>
      <c r="M39" s="31">
        <v>27505</v>
      </c>
    </row>
    <row r="40" spans="1:13" x14ac:dyDescent="0.3">
      <c r="A40" s="25" t="s">
        <v>124</v>
      </c>
      <c r="B40" s="28">
        <v>277167</v>
      </c>
      <c r="C40" s="28">
        <v>5918.3189083813722</v>
      </c>
      <c r="D40" s="28">
        <v>306769.77850988344</v>
      </c>
      <c r="E40" s="28">
        <v>7797</v>
      </c>
      <c r="F40" s="28">
        <v>287474.77850988344</v>
      </c>
      <c r="G40" s="28">
        <v>6830</v>
      </c>
      <c r="H40" s="28">
        <v>332941</v>
      </c>
      <c r="I40" s="28">
        <v>10794</v>
      </c>
      <c r="J40" s="241">
        <v>244279</v>
      </c>
      <c r="K40" s="28">
        <v>6416</v>
      </c>
      <c r="L40" s="31">
        <v>233215</v>
      </c>
      <c r="M40" s="31">
        <v>5341</v>
      </c>
    </row>
    <row r="41" spans="1:13" x14ac:dyDescent="0.3">
      <c r="A41" s="25" t="s">
        <v>125</v>
      </c>
      <c r="B41" s="28">
        <v>3640025</v>
      </c>
      <c r="C41" s="28">
        <v>84540</v>
      </c>
      <c r="D41" s="28">
        <v>3709095</v>
      </c>
      <c r="E41" s="28">
        <v>104034</v>
      </c>
      <c r="F41" s="28">
        <v>3405087</v>
      </c>
      <c r="G41" s="28">
        <v>92766</v>
      </c>
      <c r="H41" s="28">
        <v>4065580</v>
      </c>
      <c r="I41" s="28">
        <v>138194</v>
      </c>
      <c r="J41" s="241">
        <v>3385305</v>
      </c>
      <c r="K41" s="28">
        <v>91568</v>
      </c>
      <c r="L41" s="31">
        <v>3338300</v>
      </c>
      <c r="M41" s="31">
        <v>77987</v>
      </c>
    </row>
    <row r="42" spans="1:13" x14ac:dyDescent="0.3">
      <c r="A42" s="25" t="s">
        <v>126</v>
      </c>
      <c r="B42" s="28">
        <v>2106832</v>
      </c>
      <c r="C42" s="28">
        <v>23688</v>
      </c>
      <c r="D42" s="28">
        <v>2055355</v>
      </c>
      <c r="E42" s="28">
        <v>35651</v>
      </c>
      <c r="F42" s="28">
        <v>1800578</v>
      </c>
      <c r="G42" s="28">
        <v>28039</v>
      </c>
      <c r="H42" s="28">
        <v>2131086</v>
      </c>
      <c r="I42" s="28">
        <v>54190</v>
      </c>
      <c r="J42" s="241">
        <v>1727206</v>
      </c>
      <c r="K42" s="28">
        <v>26864</v>
      </c>
      <c r="L42" s="31">
        <v>1530549</v>
      </c>
      <c r="M42" s="31">
        <v>18655</v>
      </c>
    </row>
    <row r="43" spans="1:13" x14ac:dyDescent="0.3">
      <c r="A43" s="25" t="s">
        <v>127</v>
      </c>
      <c r="B43" s="28">
        <v>1213270</v>
      </c>
      <c r="C43" s="28">
        <v>21480.134959139647</v>
      </c>
      <c r="D43" s="28">
        <v>1158376.7609517456</v>
      </c>
      <c r="E43" s="28">
        <v>27935</v>
      </c>
      <c r="F43" s="28">
        <v>991652.76095174556</v>
      </c>
      <c r="G43" s="28">
        <v>23552</v>
      </c>
      <c r="H43" s="28">
        <v>1155203</v>
      </c>
      <c r="I43" s="28">
        <v>37179</v>
      </c>
      <c r="J43" s="241">
        <v>993256</v>
      </c>
      <c r="K43" s="28">
        <v>23223</v>
      </c>
      <c r="L43" s="31">
        <v>0</v>
      </c>
      <c r="M43" s="31">
        <v>0</v>
      </c>
    </row>
    <row r="44" spans="1:13" x14ac:dyDescent="0.3">
      <c r="A44" t="s">
        <v>150</v>
      </c>
      <c r="B44" s="28">
        <v>563386</v>
      </c>
      <c r="C44" s="28">
        <v>17255.90374331551</v>
      </c>
      <c r="D44" s="28">
        <v>0</v>
      </c>
      <c r="E44" s="28">
        <v>0</v>
      </c>
      <c r="F44" s="28">
        <v>0</v>
      </c>
      <c r="G44" s="28">
        <v>0</v>
      </c>
      <c r="H44" s="28">
        <v>0</v>
      </c>
      <c r="I44" s="28">
        <v>0</v>
      </c>
      <c r="J44" s="241">
        <v>0</v>
      </c>
      <c r="K44" s="28">
        <v>0</v>
      </c>
      <c r="L44" s="31">
        <v>0</v>
      </c>
      <c r="M44" s="31">
        <v>0</v>
      </c>
    </row>
    <row r="45" spans="1:13" x14ac:dyDescent="0.3">
      <c r="A45" s="25" t="s">
        <v>128</v>
      </c>
      <c r="B45" s="28">
        <v>719404</v>
      </c>
      <c r="C45" s="28">
        <v>15092.680393227512</v>
      </c>
      <c r="D45" s="28">
        <v>709098.94830207806</v>
      </c>
      <c r="E45" s="28">
        <v>19039</v>
      </c>
      <c r="F45" s="28">
        <v>629796.94830207806</v>
      </c>
      <c r="G45" s="28">
        <v>16577</v>
      </c>
      <c r="H45" s="28">
        <v>720196</v>
      </c>
      <c r="I45" s="28">
        <v>24833</v>
      </c>
      <c r="J45" s="241">
        <v>593941</v>
      </c>
      <c r="K45" s="28">
        <v>16104</v>
      </c>
      <c r="L45" s="31">
        <v>560340</v>
      </c>
      <c r="M45" s="31">
        <v>13509</v>
      </c>
    </row>
    <row r="46" spans="1:13" x14ac:dyDescent="0.3">
      <c r="A46" s="25" t="s">
        <v>129</v>
      </c>
      <c r="B46" s="28">
        <v>1389713</v>
      </c>
      <c r="C46" s="28">
        <v>21609</v>
      </c>
      <c r="D46" s="28">
        <v>1308188</v>
      </c>
      <c r="E46" s="28">
        <v>29614</v>
      </c>
      <c r="F46" s="28">
        <v>1132630</v>
      </c>
      <c r="G46" s="28">
        <v>24394</v>
      </c>
      <c r="H46" s="28">
        <v>1285795</v>
      </c>
      <c r="I46" s="28">
        <v>40780</v>
      </c>
      <c r="J46" s="241">
        <v>977779</v>
      </c>
      <c r="K46" s="28">
        <v>22832</v>
      </c>
      <c r="L46" s="31">
        <v>862316</v>
      </c>
      <c r="M46" s="31">
        <v>17827</v>
      </c>
    </row>
    <row r="47" spans="1:13" x14ac:dyDescent="0.3">
      <c r="A47" s="25" t="s">
        <v>130</v>
      </c>
      <c r="B47" s="28">
        <v>772861</v>
      </c>
      <c r="C47" s="28">
        <v>16479</v>
      </c>
      <c r="D47" s="28">
        <v>721465</v>
      </c>
      <c r="E47" s="28">
        <v>20231</v>
      </c>
      <c r="F47" s="28">
        <v>622456</v>
      </c>
      <c r="G47" s="28">
        <v>17632</v>
      </c>
      <c r="H47" s="28">
        <v>760235</v>
      </c>
      <c r="I47" s="28">
        <v>26555</v>
      </c>
      <c r="J47" s="241">
        <v>643157</v>
      </c>
      <c r="K47" s="28">
        <v>17581</v>
      </c>
      <c r="L47" s="31">
        <v>614823</v>
      </c>
      <c r="M47" s="31">
        <v>14815</v>
      </c>
    </row>
    <row r="48" spans="1:13" x14ac:dyDescent="0.3">
      <c r="A48" s="25" t="s">
        <v>131</v>
      </c>
      <c r="B48" s="28">
        <v>5031780</v>
      </c>
      <c r="C48" s="28">
        <v>104606</v>
      </c>
      <c r="D48" s="28">
        <v>4909055</v>
      </c>
      <c r="E48" s="28">
        <v>132446</v>
      </c>
      <c r="F48" s="28">
        <v>4379410</v>
      </c>
      <c r="G48" s="28">
        <v>115211</v>
      </c>
      <c r="H48" s="28">
        <v>5101571</v>
      </c>
      <c r="I48" s="28">
        <v>175943</v>
      </c>
      <c r="J48" s="241">
        <v>4213474</v>
      </c>
      <c r="K48" s="28">
        <v>112485</v>
      </c>
      <c r="L48" s="31">
        <v>4010407</v>
      </c>
      <c r="M48" s="31">
        <v>93440</v>
      </c>
    </row>
    <row r="49" spans="1:13" x14ac:dyDescent="0.3">
      <c r="A49" s="25" t="s">
        <v>132</v>
      </c>
      <c r="B49" s="28">
        <v>2505325</v>
      </c>
      <c r="C49" s="28">
        <v>50473.211009174316</v>
      </c>
      <c r="D49" s="28">
        <v>2229969</v>
      </c>
      <c r="E49" s="28">
        <v>62371</v>
      </c>
      <c r="F49" s="28">
        <v>1913445</v>
      </c>
      <c r="G49" s="28">
        <v>53900</v>
      </c>
      <c r="H49" s="28">
        <v>2242801</v>
      </c>
      <c r="I49" s="28">
        <v>80772</v>
      </c>
      <c r="J49" s="241">
        <v>1402713</v>
      </c>
      <c r="K49" s="28">
        <v>49527</v>
      </c>
      <c r="L49" s="31">
        <v>1395326</v>
      </c>
      <c r="M49" s="31">
        <v>43741</v>
      </c>
    </row>
    <row r="50" spans="1:13" x14ac:dyDescent="0.3">
      <c r="A50" s="25" t="s">
        <v>133</v>
      </c>
      <c r="B50" s="28">
        <v>1053159</v>
      </c>
      <c r="C50" s="28">
        <v>4051</v>
      </c>
      <c r="D50" s="28">
        <v>684111.06361226807</v>
      </c>
      <c r="E50" s="28">
        <v>7090</v>
      </c>
      <c r="F50" s="28">
        <v>569798.06361226807</v>
      </c>
      <c r="G50" s="28">
        <v>4117</v>
      </c>
      <c r="H50" s="28">
        <v>813476</v>
      </c>
      <c r="I50" s="28">
        <v>16042</v>
      </c>
      <c r="J50" s="241">
        <v>362868</v>
      </c>
      <c r="K50" s="28">
        <v>2386</v>
      </c>
      <c r="L50" s="31">
        <v>301541</v>
      </c>
      <c r="M50" s="31">
        <v>467</v>
      </c>
    </row>
    <row r="51" spans="1:13" x14ac:dyDescent="0.3">
      <c r="A51" s="25" t="s">
        <v>134</v>
      </c>
      <c r="B51" s="28">
        <v>472621</v>
      </c>
      <c r="C51" s="28">
        <v>27763</v>
      </c>
      <c r="D51" s="28">
        <v>470940</v>
      </c>
      <c r="E51" s="28">
        <v>29594</v>
      </c>
      <c r="F51" s="28">
        <v>447045</v>
      </c>
      <c r="G51" s="28">
        <v>28556</v>
      </c>
      <c r="H51" s="28">
        <v>505063</v>
      </c>
      <c r="I51" s="28">
        <v>32862</v>
      </c>
      <c r="J51" s="241">
        <v>449228</v>
      </c>
      <c r="K51" s="28">
        <v>28468</v>
      </c>
      <c r="L51" s="31">
        <v>441844</v>
      </c>
      <c r="M51" s="31">
        <v>27114</v>
      </c>
    </row>
    <row r="52" spans="1:13" x14ac:dyDescent="0.3">
      <c r="A52" s="25" t="s">
        <v>135</v>
      </c>
      <c r="B52" s="28">
        <v>763651</v>
      </c>
      <c r="C52" s="28">
        <v>19375.817329064383</v>
      </c>
      <c r="D52" s="28">
        <v>754936.00200133421</v>
      </c>
      <c r="E52" s="28">
        <v>23536</v>
      </c>
      <c r="F52" s="28">
        <v>684176.00200133421</v>
      </c>
      <c r="G52" s="28">
        <v>21043</v>
      </c>
      <c r="H52" s="28">
        <v>794815</v>
      </c>
      <c r="I52" s="28">
        <v>30209</v>
      </c>
      <c r="J52" s="241">
        <v>679370</v>
      </c>
      <c r="K52" s="28">
        <v>20780</v>
      </c>
      <c r="L52" s="31">
        <v>632910</v>
      </c>
      <c r="M52" s="31">
        <v>17780</v>
      </c>
    </row>
    <row r="53" spans="1:13" x14ac:dyDescent="0.3">
      <c r="A53" s="25" t="s">
        <v>136</v>
      </c>
      <c r="B53" s="28">
        <v>1164852</v>
      </c>
      <c r="C53" s="28">
        <v>43791</v>
      </c>
      <c r="D53" s="28">
        <v>1108099</v>
      </c>
      <c r="E53" s="28">
        <v>48809</v>
      </c>
      <c r="F53" s="28">
        <v>1050798</v>
      </c>
      <c r="G53" s="28">
        <v>45933</v>
      </c>
      <c r="H53" s="28">
        <v>1251773</v>
      </c>
      <c r="I53" s="28">
        <v>59086</v>
      </c>
      <c r="J53" s="241">
        <v>1016916</v>
      </c>
      <c r="K53" s="28">
        <v>45388</v>
      </c>
      <c r="L53" s="31">
        <v>923018</v>
      </c>
      <c r="M53" s="31">
        <v>41557</v>
      </c>
    </row>
    <row r="54" spans="1:13" x14ac:dyDescent="0.3">
      <c r="A54" s="25" t="s">
        <v>137</v>
      </c>
      <c r="B54" s="28">
        <v>603946</v>
      </c>
      <c r="C54" s="28">
        <v>16634.09625668449</v>
      </c>
      <c r="D54" s="28">
        <v>1142170</v>
      </c>
      <c r="E54" s="28">
        <v>39377</v>
      </c>
      <c r="F54" s="28">
        <v>1004985</v>
      </c>
      <c r="G54" s="28">
        <v>35726</v>
      </c>
      <c r="H54" s="28">
        <v>1186940</v>
      </c>
      <c r="I54" s="28">
        <v>48094</v>
      </c>
      <c r="J54" s="241">
        <v>997557</v>
      </c>
      <c r="K54" s="28">
        <v>35387</v>
      </c>
      <c r="L54" s="31">
        <v>974161</v>
      </c>
      <c r="M54" s="31">
        <v>31700</v>
      </c>
    </row>
    <row r="55" spans="1:13" x14ac:dyDescent="0.3">
      <c r="A55" s="25" t="s">
        <v>138</v>
      </c>
      <c r="B55" s="28">
        <v>1102552</v>
      </c>
      <c r="C55" s="28">
        <v>35682</v>
      </c>
      <c r="D55" s="28">
        <v>1086684</v>
      </c>
      <c r="E55" s="28">
        <v>40882</v>
      </c>
      <c r="F55" s="28">
        <v>987360</v>
      </c>
      <c r="G55" s="28">
        <v>37673</v>
      </c>
      <c r="H55" s="28">
        <v>1141206</v>
      </c>
      <c r="I55" s="28">
        <v>49351</v>
      </c>
      <c r="J55" s="241">
        <v>983570</v>
      </c>
      <c r="K55" s="28">
        <v>37363</v>
      </c>
      <c r="L55" s="31">
        <v>933633</v>
      </c>
      <c r="M55" s="31">
        <v>33659</v>
      </c>
    </row>
    <row r="56" spans="1:13" x14ac:dyDescent="0.3">
      <c r="A56" s="25" t="s">
        <v>139</v>
      </c>
      <c r="B56" s="28">
        <v>1806376</v>
      </c>
      <c r="C56" s="28">
        <v>35321.4</v>
      </c>
      <c r="D56" s="28">
        <v>1799573.8550420168</v>
      </c>
      <c r="E56" s="28">
        <v>44501</v>
      </c>
      <c r="F56" s="28">
        <v>1661914.8550420168</v>
      </c>
      <c r="G56" s="28">
        <v>39166</v>
      </c>
      <c r="H56" s="28">
        <v>1905104</v>
      </c>
      <c r="I56" s="28">
        <v>59527</v>
      </c>
      <c r="J56" s="241">
        <v>1621142</v>
      </c>
      <c r="K56" s="28">
        <v>38361</v>
      </c>
      <c r="L56" s="31">
        <v>1542106</v>
      </c>
      <c r="M56" s="31">
        <v>31884</v>
      </c>
    </row>
    <row r="57" spans="1:13" x14ac:dyDescent="0.3">
      <c r="A57" s="25" t="s">
        <v>140</v>
      </c>
      <c r="B57" s="28">
        <v>1735489</v>
      </c>
      <c r="C57" s="28">
        <v>40552</v>
      </c>
      <c r="D57" s="28">
        <v>1713305</v>
      </c>
      <c r="E57" s="28">
        <v>49224</v>
      </c>
      <c r="F57" s="28">
        <v>1586037</v>
      </c>
      <c r="G57" s="28">
        <v>44175</v>
      </c>
      <c r="H57" s="28">
        <v>1887088</v>
      </c>
      <c r="I57" s="28">
        <v>65027</v>
      </c>
      <c r="J57" s="241">
        <v>1598077</v>
      </c>
      <c r="K57" s="28">
        <v>43776</v>
      </c>
      <c r="L57" s="31">
        <v>1517324</v>
      </c>
      <c r="M57" s="31">
        <v>37305</v>
      </c>
    </row>
    <row r="58" spans="1:13" x14ac:dyDescent="0.3">
      <c r="A58" s="25" t="s">
        <v>141</v>
      </c>
      <c r="B58" s="28">
        <v>973905</v>
      </c>
      <c r="C58" s="28">
        <v>26498</v>
      </c>
      <c r="D58" s="28">
        <v>941862</v>
      </c>
      <c r="E58" s="28">
        <v>30874</v>
      </c>
      <c r="F58" s="28">
        <v>879975</v>
      </c>
      <c r="G58" s="28">
        <v>28307</v>
      </c>
      <c r="H58" s="28">
        <v>1328683</v>
      </c>
      <c r="I58" s="28">
        <v>45124</v>
      </c>
      <c r="J58" s="241">
        <v>1108657</v>
      </c>
      <c r="K58" s="28">
        <v>29716</v>
      </c>
      <c r="L58" s="31">
        <v>1028404</v>
      </c>
      <c r="M58" s="31">
        <v>25075</v>
      </c>
    </row>
    <row r="59" spans="1:13" x14ac:dyDescent="0.3">
      <c r="A59" s="25" t="s">
        <v>142</v>
      </c>
      <c r="B59" s="28">
        <v>1015025</v>
      </c>
      <c r="C59" s="28">
        <v>37861</v>
      </c>
      <c r="D59" s="28">
        <v>1028771</v>
      </c>
      <c r="E59" s="28">
        <v>42775</v>
      </c>
      <c r="F59" s="28">
        <v>964261</v>
      </c>
      <c r="G59" s="28">
        <v>40022</v>
      </c>
      <c r="H59" s="28">
        <v>1131554</v>
      </c>
      <c r="I59" s="28">
        <v>51676</v>
      </c>
      <c r="J59" s="241">
        <v>949032</v>
      </c>
      <c r="K59" s="28">
        <v>39639</v>
      </c>
      <c r="L59" s="31">
        <v>911724</v>
      </c>
      <c r="M59" s="31">
        <v>36148</v>
      </c>
    </row>
    <row r="60" spans="1:13" x14ac:dyDescent="0.3">
      <c r="A60" s="25" t="s">
        <v>143</v>
      </c>
      <c r="B60" s="28">
        <v>902731</v>
      </c>
      <c r="C60" s="28">
        <v>46631</v>
      </c>
      <c r="D60" s="28">
        <v>877005</v>
      </c>
      <c r="E60" s="28">
        <v>50626</v>
      </c>
      <c r="F60" s="28">
        <v>781938</v>
      </c>
      <c r="G60" s="28">
        <v>47992</v>
      </c>
      <c r="H60" s="28">
        <v>862225</v>
      </c>
      <c r="I60" s="28">
        <v>56038</v>
      </c>
      <c r="J60" s="241">
        <v>730979</v>
      </c>
      <c r="K60" s="28">
        <v>47409</v>
      </c>
      <c r="L60" s="31">
        <v>723730</v>
      </c>
      <c r="M60" s="31">
        <v>44945</v>
      </c>
    </row>
    <row r="61" spans="1:13" x14ac:dyDescent="0.3">
      <c r="A61" s="25" t="s">
        <v>144</v>
      </c>
      <c r="B61" s="28">
        <v>375714</v>
      </c>
      <c r="C61" s="28">
        <v>11318</v>
      </c>
      <c r="D61" s="28">
        <v>375334</v>
      </c>
      <c r="E61" s="28">
        <v>13273</v>
      </c>
      <c r="F61" s="28">
        <v>350375</v>
      </c>
      <c r="G61" s="28">
        <v>12172</v>
      </c>
      <c r="H61" s="28">
        <v>389092</v>
      </c>
      <c r="I61" s="28">
        <v>16284</v>
      </c>
      <c r="J61" s="241">
        <v>323228</v>
      </c>
      <c r="K61" s="28">
        <v>11865</v>
      </c>
      <c r="L61" s="31">
        <v>315155</v>
      </c>
      <c r="M61" s="31">
        <v>10583</v>
      </c>
    </row>
    <row r="62" spans="1:13" x14ac:dyDescent="0.3">
      <c r="A62" s="25" t="s">
        <v>145</v>
      </c>
      <c r="B62" s="28">
        <v>1849786</v>
      </c>
      <c r="C62" s="28">
        <v>42746</v>
      </c>
      <c r="D62" s="28">
        <v>1832041</v>
      </c>
      <c r="E62" s="28">
        <v>52623</v>
      </c>
      <c r="F62" s="28">
        <v>1645022</v>
      </c>
      <c r="G62" s="28">
        <v>46563</v>
      </c>
      <c r="H62" s="28">
        <v>1904760</v>
      </c>
      <c r="I62" s="28">
        <v>68003</v>
      </c>
      <c r="J62" s="241">
        <v>1586121</v>
      </c>
      <c r="K62" s="28">
        <v>45602</v>
      </c>
      <c r="L62" s="31">
        <v>1490083</v>
      </c>
      <c r="M62" s="31">
        <v>38880</v>
      </c>
    </row>
    <row r="63" spans="1:13" x14ac:dyDescent="0.3">
      <c r="A63" s="25" t="s">
        <v>146</v>
      </c>
      <c r="B63" s="28">
        <v>857339</v>
      </c>
      <c r="C63" s="28">
        <v>25183</v>
      </c>
      <c r="D63" s="28">
        <v>857231</v>
      </c>
      <c r="E63" s="28">
        <v>29201</v>
      </c>
      <c r="F63" s="28">
        <v>759964</v>
      </c>
      <c r="G63" s="28">
        <v>26587</v>
      </c>
      <c r="H63" s="28">
        <v>924459</v>
      </c>
      <c r="I63" s="28">
        <v>36201</v>
      </c>
      <c r="J63" s="241">
        <v>811690</v>
      </c>
      <c r="K63" s="28">
        <v>26757</v>
      </c>
      <c r="L63" s="31">
        <v>789205</v>
      </c>
      <c r="M63" s="31">
        <v>23771</v>
      </c>
    </row>
    <row r="64" spans="1:13" x14ac:dyDescent="0.3">
      <c r="A64" s="25" t="s">
        <v>147</v>
      </c>
      <c r="B64" s="28">
        <v>287635</v>
      </c>
      <c r="C64" s="28">
        <v>14370</v>
      </c>
      <c r="D64" s="28">
        <v>276645</v>
      </c>
      <c r="E64" s="28">
        <v>15604</v>
      </c>
      <c r="F64" s="28">
        <v>257758</v>
      </c>
      <c r="G64" s="28">
        <v>14865</v>
      </c>
      <c r="H64" s="28">
        <v>287153</v>
      </c>
      <c r="I64" s="28">
        <v>17604</v>
      </c>
      <c r="J64" s="241">
        <v>249287</v>
      </c>
      <c r="K64" s="28">
        <v>14733</v>
      </c>
      <c r="L64" s="31">
        <v>238492</v>
      </c>
      <c r="M64" s="31">
        <v>13848</v>
      </c>
    </row>
    <row r="65" spans="1:13" x14ac:dyDescent="0.3">
      <c r="A65" s="25" t="s">
        <v>148</v>
      </c>
      <c r="B65" s="28">
        <v>1174025</v>
      </c>
      <c r="C65" s="28">
        <v>22990.848455053612</v>
      </c>
      <c r="D65" s="28">
        <v>1178259.2370469202</v>
      </c>
      <c r="E65" s="28">
        <v>29681</v>
      </c>
      <c r="F65" s="28">
        <v>1065397.2370469202</v>
      </c>
      <c r="G65" s="28">
        <v>25712</v>
      </c>
      <c r="H65" s="28">
        <v>1254138</v>
      </c>
      <c r="I65" s="28">
        <v>40556</v>
      </c>
      <c r="J65" s="241">
        <v>1054052</v>
      </c>
      <c r="K65" s="28">
        <v>25267</v>
      </c>
      <c r="L65" s="31">
        <v>1930138</v>
      </c>
      <c r="M65" s="31">
        <v>39269</v>
      </c>
    </row>
    <row r="66" spans="1:13" x14ac:dyDescent="0.3">
      <c r="A66" t="s">
        <v>151</v>
      </c>
      <c r="B66" s="28">
        <v>143813</v>
      </c>
      <c r="C66" s="28">
        <v>10783</v>
      </c>
      <c r="D66" s="28">
        <v>142695</v>
      </c>
      <c r="E66" s="28">
        <v>10948</v>
      </c>
      <c r="F66" s="28">
        <v>140149</v>
      </c>
      <c r="G66" s="28">
        <v>10849</v>
      </c>
      <c r="H66" s="28">
        <v>146323</v>
      </c>
      <c r="I66" s="28">
        <v>11260</v>
      </c>
      <c r="J66" s="241">
        <v>143306</v>
      </c>
      <c r="K66" s="28">
        <v>10863</v>
      </c>
      <c r="L66" s="31">
        <v>144266</v>
      </c>
      <c r="M66" s="31">
        <v>10726</v>
      </c>
    </row>
    <row r="67" spans="1:13" x14ac:dyDescent="0.3">
      <c r="A67" t="s">
        <v>152</v>
      </c>
      <c r="B67" s="28">
        <v>14853</v>
      </c>
      <c r="C67" s="28">
        <v>0</v>
      </c>
      <c r="D67" s="28">
        <v>14752</v>
      </c>
      <c r="E67" s="28">
        <v>0</v>
      </c>
      <c r="F67" s="28">
        <v>14585</v>
      </c>
      <c r="G67" s="28">
        <v>0</v>
      </c>
      <c r="H67" s="28">
        <v>15087</v>
      </c>
      <c r="I67" s="28">
        <v>0</v>
      </c>
      <c r="J67" s="241">
        <v>16049</v>
      </c>
      <c r="K67" s="28">
        <v>0</v>
      </c>
      <c r="L67" s="31">
        <v>16026</v>
      </c>
      <c r="M67" s="31">
        <v>0</v>
      </c>
    </row>
    <row r="68" spans="1:13" x14ac:dyDescent="0.3">
      <c r="A68" t="s">
        <v>153</v>
      </c>
      <c r="B68" s="28">
        <v>44533</v>
      </c>
      <c r="C68" s="28">
        <v>0</v>
      </c>
      <c r="D68" s="28">
        <v>41958</v>
      </c>
      <c r="E68" s="28">
        <v>0</v>
      </c>
      <c r="F68" s="28">
        <v>35263</v>
      </c>
      <c r="G68" s="28">
        <v>0</v>
      </c>
      <c r="H68" s="28">
        <v>37791</v>
      </c>
      <c r="I68" s="28">
        <v>0</v>
      </c>
      <c r="J68" s="241">
        <v>50499</v>
      </c>
      <c r="K68" s="28">
        <v>0</v>
      </c>
      <c r="L68" s="31">
        <v>51619</v>
      </c>
      <c r="M68" s="31">
        <v>0</v>
      </c>
    </row>
    <row r="69" spans="1:13" x14ac:dyDescent="0.3">
      <c r="A69" t="s">
        <v>154</v>
      </c>
      <c r="B69" s="28">
        <v>125914</v>
      </c>
      <c r="C69" s="28">
        <v>0</v>
      </c>
      <c r="D69" s="28">
        <v>114198</v>
      </c>
      <c r="E69" s="28">
        <v>0</v>
      </c>
      <c r="F69" s="28">
        <v>112585</v>
      </c>
      <c r="G69" s="28">
        <v>0</v>
      </c>
      <c r="H69" s="28">
        <v>146013</v>
      </c>
      <c r="I69" s="28">
        <v>0</v>
      </c>
      <c r="J69" s="241">
        <v>142939</v>
      </c>
      <c r="K69" s="28">
        <v>0</v>
      </c>
      <c r="L69" s="31">
        <v>142673</v>
      </c>
      <c r="M69" s="31">
        <v>0</v>
      </c>
    </row>
    <row r="70" spans="1:13" x14ac:dyDescent="0.3">
      <c r="A70" s="25" t="s">
        <v>149</v>
      </c>
      <c r="B70" s="28">
        <v>3826248</v>
      </c>
      <c r="C70" s="28">
        <v>20192</v>
      </c>
      <c r="D70" s="28">
        <v>3511521</v>
      </c>
      <c r="E70" s="28">
        <v>42818</v>
      </c>
      <c r="F70" s="28">
        <v>2992533</v>
      </c>
      <c r="G70" s="28">
        <v>27734</v>
      </c>
      <c r="H70" s="28">
        <v>3622484</v>
      </c>
      <c r="I70" s="28">
        <v>78419</v>
      </c>
      <c r="J70" s="241">
        <v>2458510</v>
      </c>
      <c r="K70" s="28">
        <v>22601</v>
      </c>
      <c r="L70" s="31">
        <v>2284040</v>
      </c>
      <c r="M70" s="31">
        <v>9059</v>
      </c>
    </row>
    <row r="71" spans="1:13" x14ac:dyDescent="0.3">
      <c r="B71" s="28"/>
      <c r="C71" s="28"/>
      <c r="D71" s="28"/>
      <c r="E71" s="28"/>
      <c r="F71" s="28"/>
      <c r="G71" s="28"/>
      <c r="H71" s="28"/>
      <c r="I71" s="28"/>
      <c r="J71" s="28"/>
      <c r="K71" s="28"/>
    </row>
    <row r="72" spans="1:13" x14ac:dyDescent="0.3">
      <c r="B72" s="28">
        <f>SUM(B2:B70)</f>
        <v>186896077</v>
      </c>
      <c r="C72" s="28">
        <f>SUM(C2:C70)</f>
        <v>4107486</v>
      </c>
      <c r="D72" s="28">
        <f>SUM(D2:D70)</f>
        <v>184520653.72681203</v>
      </c>
      <c r="E72" s="28">
        <f>SUM(E2:E70)</f>
        <v>5107486</v>
      </c>
      <c r="F72" s="28">
        <f>SUM(F2:F70)</f>
        <v>166670623.72681201</v>
      </c>
      <c r="G72" s="28">
        <f>SUM(G2:G70)</f>
        <v>4501324</v>
      </c>
      <c r="H72" s="28">
        <f>SUM(H2:H70)</f>
        <v>198344256</v>
      </c>
      <c r="I72" s="28">
        <f>SUM(I2:I70)</f>
        <v>6800296</v>
      </c>
      <c r="J72" s="28">
        <f>SUM(J2:J70)</f>
        <v>163556245</v>
      </c>
      <c r="K72" s="28">
        <f>SUM(K2:K70)</f>
        <v>4423742</v>
      </c>
    </row>
    <row r="73" spans="1:13" x14ac:dyDescent="0.3">
      <c r="B73" s="28">
        <v>186896077</v>
      </c>
      <c r="C73" s="28">
        <v>4107486</v>
      </c>
      <c r="D73" s="28">
        <v>184520653.72681203</v>
      </c>
      <c r="E73" s="28">
        <v>5107486</v>
      </c>
      <c r="F73" s="28">
        <v>166670623.72681201</v>
      </c>
      <c r="G73" s="28">
        <v>4501324</v>
      </c>
      <c r="H73" s="28">
        <v>198344256</v>
      </c>
      <c r="I73" s="28">
        <v>6800296</v>
      </c>
      <c r="J73" s="28">
        <v>163556245</v>
      </c>
      <c r="K73" s="28">
        <v>4423742</v>
      </c>
    </row>
    <row r="74" spans="1:13" x14ac:dyDescent="0.3">
      <c r="B74" s="28">
        <f t="shared" ref="B74:K74" si="0">B72-B73</f>
        <v>0</v>
      </c>
      <c r="C74" s="28">
        <f t="shared" si="0"/>
        <v>0</v>
      </c>
      <c r="D74" s="28">
        <f t="shared" si="0"/>
        <v>0</v>
      </c>
      <c r="E74" s="28">
        <f t="shared" si="0"/>
        <v>0</v>
      </c>
      <c r="F74" s="28">
        <f t="shared" si="0"/>
        <v>0</v>
      </c>
      <c r="G74" s="28">
        <f t="shared" si="0"/>
        <v>0</v>
      </c>
      <c r="H74" s="28">
        <f t="shared" si="0"/>
        <v>0</v>
      </c>
      <c r="I74" s="28">
        <f t="shared" si="0"/>
        <v>0</v>
      </c>
      <c r="J74" s="28">
        <f t="shared" si="0"/>
        <v>0</v>
      </c>
      <c r="K74" s="28">
        <f t="shared" si="0"/>
        <v>0</v>
      </c>
    </row>
    <row r="75" spans="1:13" x14ac:dyDescent="0.3">
      <c r="B75" s="28"/>
      <c r="C75" s="28"/>
      <c r="D75" s="28"/>
      <c r="E75" s="28"/>
      <c r="F75" s="28"/>
      <c r="G75" s="28"/>
      <c r="H75" s="28"/>
      <c r="I75" s="28"/>
      <c r="J75" s="28"/>
      <c r="K75" s="28"/>
    </row>
  </sheetData>
  <sheetProtection algorithmName="SHA-512" hashValue="udMJUH/p/cSU20hutocXXgLPK/c1tfu/v5gpn6uBS06WwhYOXBvNJ4n5/z5MWbSaJDlzbJLIkNjWBb5+qZMIlQ==" saltValue="/P1QXAeCiAb1L3OYuMBR6Q==" spinCount="100000" sheet="1" objects="1" scenarios="1"/>
  <autoFilter ref="A1:M75" xr:uid="{B7A4AE3B-9DF7-4E3A-88D2-2C53CE58BE5D}"/>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7F082-7FB9-46F2-926A-5CE62D6D7352}">
  <dimension ref="A1:F13"/>
  <sheetViews>
    <sheetView showGridLines="0" showRowColHeaders="0" tabSelected="1" showRuler="0" view="pageLayout" zoomScaleNormal="100" workbookViewId="0">
      <selection activeCell="B7" sqref="B7"/>
    </sheetView>
  </sheetViews>
  <sheetFormatPr defaultRowHeight="14.4" x14ac:dyDescent="0.3"/>
  <cols>
    <col min="1" max="5" width="13.33203125" customWidth="1"/>
    <col min="6" max="6" width="22.88671875" customWidth="1"/>
  </cols>
  <sheetData>
    <row r="1" spans="1:6" ht="25.2" customHeight="1" x14ac:dyDescent="0.3">
      <c r="A1" s="165">
        <f>'FFY 2019_SFY 2020'!$E$1</f>
        <v>0</v>
      </c>
      <c r="B1" s="165"/>
      <c r="C1" s="165"/>
      <c r="D1" s="165"/>
      <c r="E1" s="165"/>
      <c r="F1" s="165"/>
    </row>
    <row r="2" spans="1:6" x14ac:dyDescent="0.3">
      <c r="A2" s="245" t="s">
        <v>61</v>
      </c>
      <c r="B2" s="245" t="s">
        <v>62</v>
      </c>
      <c r="C2" s="245" t="s">
        <v>63</v>
      </c>
      <c r="D2" s="245" t="s">
        <v>64</v>
      </c>
      <c r="E2" s="245" t="s">
        <v>65</v>
      </c>
      <c r="F2" s="245" t="s">
        <v>66</v>
      </c>
    </row>
    <row r="3" spans="1:6" x14ac:dyDescent="0.3">
      <c r="A3" s="21">
        <f>'FFY 2019_SFY 2020'!H90</f>
        <v>0</v>
      </c>
      <c r="B3" s="26">
        <f>'FFY 2020_SFY 2021'!H90</f>
        <v>0</v>
      </c>
      <c r="C3" s="26">
        <f>'FFY 2021_SFY 2022'!H90</f>
        <v>0</v>
      </c>
      <c r="D3" s="26">
        <f>'FFY 2022_SFY 2023'!H90</f>
        <v>0</v>
      </c>
      <c r="E3" s="26">
        <f>'FFY 2023_SFY 2024'!H90</f>
        <v>0</v>
      </c>
      <c r="F3" s="21">
        <f>SUM(A3:E3)</f>
        <v>0</v>
      </c>
    </row>
    <row r="6" spans="1:6" x14ac:dyDescent="0.3">
      <c r="F6" t="s">
        <v>67</v>
      </c>
    </row>
    <row r="7" spans="1:6" x14ac:dyDescent="0.3">
      <c r="F7" t="s">
        <v>68</v>
      </c>
    </row>
    <row r="11" spans="1:6" x14ac:dyDescent="0.3">
      <c r="C11" s="80" t="s">
        <v>235</v>
      </c>
      <c r="E11" s="80"/>
      <c r="F11" s="80"/>
    </row>
    <row r="12" spans="1:6" x14ac:dyDescent="0.3">
      <c r="C12" s="80" t="s">
        <v>236</v>
      </c>
      <c r="E12" s="80"/>
      <c r="F12" s="80"/>
    </row>
    <row r="13" spans="1:6" x14ac:dyDescent="0.3">
      <c r="C13" s="80" t="s">
        <v>237</v>
      </c>
      <c r="E13" s="80"/>
      <c r="F13" s="80"/>
    </row>
  </sheetData>
  <sheetProtection algorithmName="SHA-512" hashValue="W10wjyh4hWPbSlLgcp8SyDZLCIVkKZ9I5VDuEJWgQF91imMmd0bWRb70Vjo39rdxsDhrW3GGCMyFWQx+TOXHyA==" saltValue="WSG3YJHFvmNMc1xQF+uR0w==" spinCount="100000" sheet="1" objects="1" scenarios="1"/>
  <mergeCells count="1">
    <mergeCell ref="A1:F1"/>
  </mergeCells>
  <printOptions horizontalCentered="1"/>
  <pageMargins left="0.7" right="0.7" top="1" bottom="0.75" header="0.55000000000000004" footer="0.3"/>
  <pageSetup orientation="portrait" horizontalDpi="0" verticalDpi="0" r:id="rId1"/>
  <headerFooter>
    <oddHeader>&amp;CPrivate School Proportionate Share Corrective Action Plan Worksheet Summary</oddHeader>
    <oddFooter>&amp;L&amp;G&amp;C&amp;A&amp;R&amp;P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2BEB3-E400-47B0-A346-8C57D58D04B1}">
  <dimension ref="A1:I106"/>
  <sheetViews>
    <sheetView showGridLines="0" showRuler="0" view="pageLayout" zoomScale="120" zoomScaleNormal="150" zoomScaleSheetLayoutView="150" zoomScalePageLayoutView="120" workbookViewId="0">
      <selection activeCell="D10" sqref="D10"/>
    </sheetView>
  </sheetViews>
  <sheetFormatPr defaultRowHeight="14.4" x14ac:dyDescent="0.3"/>
  <cols>
    <col min="1" max="1" width="7.109375" customWidth="1"/>
    <col min="2" max="9" width="9.109375" customWidth="1"/>
  </cols>
  <sheetData>
    <row r="1" spans="1:9" x14ac:dyDescent="0.3">
      <c r="A1" s="36" t="s">
        <v>69</v>
      </c>
      <c r="B1" s="37"/>
      <c r="C1" s="37"/>
      <c r="D1" s="37"/>
      <c r="E1" s="183"/>
      <c r="F1" s="183"/>
      <c r="G1" s="183"/>
      <c r="H1" s="183"/>
      <c r="I1" s="184"/>
    </row>
    <row r="3" spans="1:9" ht="25.2" customHeight="1" x14ac:dyDescent="0.3">
      <c r="A3" s="242" t="s">
        <v>70</v>
      </c>
      <c r="B3" s="243"/>
      <c r="C3" s="243"/>
      <c r="D3" s="243"/>
      <c r="E3" s="243"/>
      <c r="F3" s="243"/>
      <c r="G3" s="243"/>
      <c r="H3" s="243"/>
      <c r="I3" s="244"/>
    </row>
    <row r="4" spans="1:9" ht="24.45" customHeight="1" x14ac:dyDescent="0.3">
      <c r="A4" s="22"/>
      <c r="B4" s="212" t="s">
        <v>40</v>
      </c>
      <c r="C4" s="212"/>
      <c r="D4" s="212" t="s">
        <v>41</v>
      </c>
      <c r="E4" s="212"/>
      <c r="F4" s="212" t="s">
        <v>42</v>
      </c>
      <c r="G4" s="212"/>
      <c r="H4" s="212" t="s">
        <v>43</v>
      </c>
      <c r="I4" s="212"/>
    </row>
    <row r="5" spans="1:9" ht="15.6" x14ac:dyDescent="0.3">
      <c r="A5" s="22"/>
      <c r="B5" s="242">
        <v>2019</v>
      </c>
      <c r="C5" s="243"/>
      <c r="D5" s="243">
        <v>2020</v>
      </c>
      <c r="E5" s="243"/>
      <c r="F5" s="243" t="s">
        <v>44</v>
      </c>
      <c r="G5" s="243"/>
      <c r="H5" s="243" t="s">
        <v>71</v>
      </c>
      <c r="I5" s="244"/>
    </row>
    <row r="6" spans="1:9" ht="15.6" x14ac:dyDescent="0.3">
      <c r="A6" s="22"/>
      <c r="B6" s="197">
        <v>2020</v>
      </c>
      <c r="C6" s="197"/>
      <c r="D6" s="197">
        <v>2021</v>
      </c>
      <c r="E6" s="197"/>
      <c r="F6" s="197" t="s">
        <v>46</v>
      </c>
      <c r="G6" s="197"/>
      <c r="H6" s="197" t="s">
        <v>72</v>
      </c>
      <c r="I6" s="197"/>
    </row>
    <row r="7" spans="1:9" ht="15.6" x14ac:dyDescent="0.3">
      <c r="A7" s="22"/>
      <c r="B7" s="197">
        <v>2021</v>
      </c>
      <c r="C7" s="197"/>
      <c r="D7" s="197">
        <v>2022</v>
      </c>
      <c r="E7" s="197"/>
      <c r="F7" s="197" t="s">
        <v>48</v>
      </c>
      <c r="G7" s="197"/>
      <c r="H7" s="197" t="s">
        <v>73</v>
      </c>
      <c r="I7" s="197"/>
    </row>
    <row r="8" spans="1:9" ht="15.6" x14ac:dyDescent="0.3">
      <c r="A8" s="22"/>
      <c r="B8" s="197">
        <v>2022</v>
      </c>
      <c r="C8" s="197"/>
      <c r="D8" s="197">
        <v>2023</v>
      </c>
      <c r="E8" s="197"/>
      <c r="F8" s="197" t="s">
        <v>50</v>
      </c>
      <c r="G8" s="197"/>
      <c r="H8" s="197" t="s">
        <v>74</v>
      </c>
      <c r="I8" s="197"/>
    </row>
    <row r="9" spans="1:9" ht="15.6" x14ac:dyDescent="0.3">
      <c r="A9" s="22"/>
      <c r="B9" s="197">
        <v>2023</v>
      </c>
      <c r="C9" s="197"/>
      <c r="D9" s="197">
        <v>2024</v>
      </c>
      <c r="E9" s="197"/>
      <c r="F9" s="197" t="s">
        <v>52</v>
      </c>
      <c r="G9" s="197"/>
      <c r="H9" s="197" t="s">
        <v>75</v>
      </c>
      <c r="I9" s="197"/>
    </row>
    <row r="10" spans="1:9" ht="15.6" x14ac:dyDescent="0.3">
      <c r="A10" s="22"/>
      <c r="B10" s="22"/>
      <c r="C10" s="22"/>
      <c r="D10" s="22"/>
      <c r="E10" s="22"/>
      <c r="F10" s="22"/>
      <c r="G10" s="22"/>
      <c r="H10" s="22"/>
      <c r="I10" s="22"/>
    </row>
    <row r="11" spans="1:9" ht="166.8" customHeight="1" x14ac:dyDescent="0.3">
      <c r="A11" s="171" t="s">
        <v>240</v>
      </c>
      <c r="B11" s="171"/>
      <c r="C11" s="171"/>
      <c r="D11" s="171"/>
      <c r="E11" s="171"/>
      <c r="F11" s="171"/>
      <c r="G11" s="171"/>
      <c r="H11" s="171"/>
      <c r="I11" s="171"/>
    </row>
    <row r="12" spans="1:9" x14ac:dyDescent="0.3">
      <c r="B12" s="1"/>
      <c r="C12" s="1"/>
      <c r="D12" s="1"/>
      <c r="E12" s="1"/>
      <c r="F12" s="1"/>
      <c r="G12" s="1"/>
      <c r="H12" s="1"/>
      <c r="I12" s="1"/>
    </row>
    <row r="13" spans="1:9" ht="87.45" customHeight="1" x14ac:dyDescent="0.3">
      <c r="A13" s="106" t="s">
        <v>167</v>
      </c>
      <c r="B13" s="106"/>
      <c r="C13" s="106"/>
      <c r="D13" s="106"/>
      <c r="E13" s="106"/>
      <c r="F13" s="106"/>
      <c r="G13" s="106"/>
      <c r="H13" s="106"/>
      <c r="I13" s="106"/>
    </row>
    <row r="15" spans="1:9" ht="28.95" customHeight="1" x14ac:dyDescent="0.3">
      <c r="A15" s="174" t="s">
        <v>3</v>
      </c>
      <c r="B15" s="175"/>
      <c r="C15" s="175"/>
      <c r="D15" s="175"/>
      <c r="E15" s="175"/>
      <c r="F15" s="175"/>
      <c r="G15" s="176"/>
      <c r="H15" s="177"/>
      <c r="I15" s="178"/>
    </row>
    <row r="16" spans="1:9" ht="28.95" customHeight="1" x14ac:dyDescent="0.3">
      <c r="A16" s="174" t="s">
        <v>4</v>
      </c>
      <c r="B16" s="175"/>
      <c r="C16" s="175"/>
      <c r="D16" s="175"/>
      <c r="E16" s="175"/>
      <c r="F16" s="175"/>
      <c r="G16" s="175"/>
      <c r="H16" s="177"/>
      <c r="I16" s="178"/>
    </row>
    <row r="18" spans="1:9" ht="30.45" customHeight="1" x14ac:dyDescent="0.3">
      <c r="A18" s="106" t="s">
        <v>168</v>
      </c>
      <c r="B18" s="106"/>
      <c r="C18" s="106"/>
      <c r="D18" s="106"/>
      <c r="E18" s="106"/>
      <c r="F18" s="106"/>
      <c r="G18" s="106"/>
      <c r="H18" s="106"/>
      <c r="I18" s="106"/>
    </row>
    <row r="20" spans="1:9" ht="28.95" customHeight="1" x14ac:dyDescent="0.3">
      <c r="A20" s="121" t="s">
        <v>76</v>
      </c>
      <c r="B20" s="122"/>
      <c r="C20" s="122"/>
      <c r="D20" s="122"/>
      <c r="E20" s="122"/>
      <c r="F20" s="122"/>
      <c r="G20" s="122"/>
      <c r="H20" s="122"/>
      <c r="I20" s="123"/>
    </row>
    <row r="21" spans="1:9" ht="16.2" customHeight="1" x14ac:dyDescent="0.3">
      <c r="A21" s="141" t="s">
        <v>19</v>
      </c>
      <c r="B21" s="142"/>
      <c r="C21" s="142"/>
      <c r="D21" s="142"/>
      <c r="E21" s="142"/>
      <c r="F21" s="142"/>
      <c r="G21" s="142"/>
      <c r="H21" s="172"/>
      <c r="I21" s="173"/>
    </row>
    <row r="22" spans="1:9" ht="18" x14ac:dyDescent="0.35">
      <c r="A22" s="149" t="s">
        <v>10</v>
      </c>
      <c r="B22" s="150"/>
      <c r="C22" s="150"/>
      <c r="D22" s="150"/>
      <c r="E22" s="150"/>
      <c r="F22" s="150"/>
      <c r="G22" s="150"/>
      <c r="H22" s="149"/>
      <c r="I22" s="151"/>
    </row>
    <row r="23" spans="1:9" ht="28.95" customHeight="1" x14ac:dyDescent="0.3">
      <c r="A23" s="155" t="s">
        <v>20</v>
      </c>
      <c r="B23" s="156"/>
      <c r="C23" s="156"/>
      <c r="D23" s="156"/>
      <c r="E23" s="156"/>
      <c r="F23" s="156"/>
      <c r="G23" s="156"/>
      <c r="H23" s="179">
        <f>H15</f>
        <v>0</v>
      </c>
      <c r="I23" s="180"/>
    </row>
    <row r="24" spans="1:9" ht="18" x14ac:dyDescent="0.3">
      <c r="A24" s="181" t="s">
        <v>12</v>
      </c>
      <c r="B24" s="182"/>
      <c r="C24" s="182"/>
      <c r="D24" s="182"/>
      <c r="E24" s="182"/>
      <c r="F24" s="182"/>
      <c r="G24" s="182"/>
      <c r="H24" s="181"/>
      <c r="I24" s="201"/>
    </row>
    <row r="25" spans="1:9" ht="16.2" customHeight="1" x14ac:dyDescent="0.3">
      <c r="A25" s="138" t="s">
        <v>21</v>
      </c>
      <c r="B25" s="139"/>
      <c r="C25" s="139"/>
      <c r="D25" s="139"/>
      <c r="E25" s="139"/>
      <c r="F25" s="139"/>
      <c r="G25" s="139"/>
      <c r="H25" s="192">
        <f>H21+H23</f>
        <v>0</v>
      </c>
      <c r="I25" s="195"/>
    </row>
    <row r="26" spans="1:9" x14ac:dyDescent="0.3">
      <c r="A26" s="54"/>
      <c r="B26" s="55"/>
      <c r="C26" s="55"/>
      <c r="D26" s="55"/>
      <c r="E26" s="55"/>
      <c r="F26" s="55"/>
      <c r="G26" s="55"/>
      <c r="H26" s="55"/>
      <c r="I26" s="56"/>
    </row>
    <row r="27" spans="1:9" ht="28.95" customHeight="1" x14ac:dyDescent="0.3">
      <c r="A27" s="121" t="s">
        <v>77</v>
      </c>
      <c r="B27" s="122"/>
      <c r="C27" s="122"/>
      <c r="D27" s="122"/>
      <c r="E27" s="122"/>
      <c r="F27" s="122"/>
      <c r="G27" s="122"/>
      <c r="H27" s="122"/>
      <c r="I27" s="123"/>
    </row>
    <row r="28" spans="1:9" ht="28.95" customHeight="1" x14ac:dyDescent="0.3">
      <c r="A28" s="141" t="s">
        <v>78</v>
      </c>
      <c r="B28" s="142"/>
      <c r="C28" s="142"/>
      <c r="D28" s="142"/>
      <c r="E28" s="142"/>
      <c r="F28" s="142"/>
      <c r="G28" s="142"/>
      <c r="H28" s="192">
        <f>H23</f>
        <v>0</v>
      </c>
      <c r="I28" s="195"/>
    </row>
    <row r="29" spans="1:9" ht="18" x14ac:dyDescent="0.35">
      <c r="A29" s="128" t="s">
        <v>16</v>
      </c>
      <c r="B29" s="129"/>
      <c r="C29" s="129"/>
      <c r="D29" s="129"/>
      <c r="E29" s="129"/>
      <c r="F29" s="129"/>
      <c r="G29" s="129"/>
      <c r="H29" s="196"/>
      <c r="I29" s="148"/>
    </row>
    <row r="30" spans="1:9" ht="16.2" customHeight="1" x14ac:dyDescent="0.3">
      <c r="A30" s="141" t="s">
        <v>21</v>
      </c>
      <c r="B30" s="142"/>
      <c r="C30" s="142"/>
      <c r="D30" s="142"/>
      <c r="E30" s="142"/>
      <c r="F30" s="142"/>
      <c r="G30" s="142"/>
      <c r="H30" s="192">
        <f>H25</f>
        <v>0</v>
      </c>
      <c r="I30" s="195"/>
    </row>
    <row r="31" spans="1:9" ht="28.95" customHeight="1" x14ac:dyDescent="0.3">
      <c r="A31" s="141" t="s">
        <v>169</v>
      </c>
      <c r="B31" s="142"/>
      <c r="C31" s="142"/>
      <c r="D31" s="142"/>
      <c r="E31" s="142"/>
      <c r="F31" s="142"/>
      <c r="G31" s="142"/>
      <c r="H31" s="185">
        <f>IFERROR(H28/H30,0)</f>
        <v>0</v>
      </c>
      <c r="I31" s="186"/>
    </row>
    <row r="32" spans="1:9" x14ac:dyDescent="0.3">
      <c r="A32" s="54"/>
      <c r="B32" s="55"/>
      <c r="C32" s="55"/>
      <c r="D32" s="55"/>
      <c r="E32" s="55"/>
      <c r="F32" s="55"/>
      <c r="G32" s="55"/>
      <c r="H32" s="55"/>
      <c r="I32" s="56"/>
    </row>
    <row r="33" spans="1:9" x14ac:dyDescent="0.3">
      <c r="A33" s="198" t="s">
        <v>170</v>
      </c>
      <c r="B33" s="199"/>
      <c r="C33" s="199"/>
      <c r="D33" s="199"/>
      <c r="E33" s="199"/>
      <c r="F33" s="199"/>
      <c r="G33" s="199"/>
      <c r="H33" s="199"/>
      <c r="I33" s="200"/>
    </row>
    <row r="34" spans="1:9" x14ac:dyDescent="0.3">
      <c r="A34" s="144" t="s">
        <v>171</v>
      </c>
      <c r="B34" s="139"/>
      <c r="C34" s="139"/>
      <c r="D34" s="139"/>
      <c r="E34" s="139"/>
      <c r="F34" s="139"/>
      <c r="G34" s="139"/>
      <c r="H34" s="187">
        <f>IFERROR(VLOOKUP(E1,'AU List for drop down'!$A$2:$M$70,12,FALSE),0)</f>
        <v>0</v>
      </c>
      <c r="I34" s="169"/>
    </row>
    <row r="35" spans="1:9" ht="18" x14ac:dyDescent="0.35">
      <c r="A35" s="128" t="s">
        <v>17</v>
      </c>
      <c r="B35" s="129"/>
      <c r="C35" s="129"/>
      <c r="D35" s="129"/>
      <c r="E35" s="129"/>
      <c r="F35" s="129"/>
      <c r="G35" s="129"/>
      <c r="H35" s="128"/>
      <c r="I35" s="130"/>
    </row>
    <row r="36" spans="1:9" ht="28.95" customHeight="1" x14ac:dyDescent="0.3">
      <c r="A36" s="97" t="s">
        <v>172</v>
      </c>
      <c r="B36" s="98"/>
      <c r="C36" s="98"/>
      <c r="D36" s="98"/>
      <c r="E36" s="98"/>
      <c r="F36" s="98"/>
      <c r="G36" s="98"/>
      <c r="H36" s="188">
        <f>H31</f>
        <v>0</v>
      </c>
      <c r="I36" s="189"/>
    </row>
    <row r="37" spans="1:9" ht="28.95" customHeight="1" x14ac:dyDescent="0.3">
      <c r="A37" s="125" t="s">
        <v>173</v>
      </c>
      <c r="B37" s="126"/>
      <c r="C37" s="126"/>
      <c r="D37" s="126"/>
      <c r="E37" s="126"/>
      <c r="F37" s="126"/>
      <c r="G37" s="126"/>
      <c r="H37" s="168">
        <f>IFERROR(H34*H36,0)</f>
        <v>0</v>
      </c>
      <c r="I37" s="169"/>
    </row>
    <row r="38" spans="1:9" ht="14.4" customHeight="1" x14ac:dyDescent="0.3">
      <c r="A38" s="51"/>
      <c r="B38" s="52"/>
      <c r="C38" s="52"/>
      <c r="D38" s="52"/>
      <c r="E38" s="52"/>
      <c r="F38" s="52"/>
      <c r="G38" s="52"/>
      <c r="H38" s="53"/>
      <c r="I38" s="40"/>
    </row>
    <row r="39" spans="1:9" ht="28.95" customHeight="1" x14ac:dyDescent="0.3">
      <c r="A39" s="121" t="s">
        <v>79</v>
      </c>
      <c r="B39" s="122"/>
      <c r="C39" s="122"/>
      <c r="D39" s="122"/>
      <c r="E39" s="122"/>
      <c r="F39" s="122"/>
      <c r="G39" s="122"/>
      <c r="H39" s="122"/>
      <c r="I39" s="123"/>
    </row>
    <row r="40" spans="1:9" ht="16.2" customHeight="1" x14ac:dyDescent="0.3">
      <c r="A40" s="141" t="s">
        <v>19</v>
      </c>
      <c r="B40" s="142"/>
      <c r="C40" s="142"/>
      <c r="D40" s="142"/>
      <c r="E40" s="142"/>
      <c r="F40" s="142"/>
      <c r="G40" s="142"/>
      <c r="H40" s="172"/>
      <c r="I40" s="173"/>
    </row>
    <row r="41" spans="1:9" ht="18" x14ac:dyDescent="0.35">
      <c r="A41" s="149" t="s">
        <v>10</v>
      </c>
      <c r="B41" s="150"/>
      <c r="C41" s="150"/>
      <c r="D41" s="150"/>
      <c r="E41" s="150"/>
      <c r="F41" s="150"/>
      <c r="G41" s="150"/>
      <c r="H41" s="149"/>
      <c r="I41" s="151"/>
    </row>
    <row r="42" spans="1:9" ht="28.95" customHeight="1" x14ac:dyDescent="0.3">
      <c r="A42" s="155" t="s">
        <v>20</v>
      </c>
      <c r="B42" s="156"/>
      <c r="C42" s="156"/>
      <c r="D42" s="156"/>
      <c r="E42" s="156"/>
      <c r="F42" s="156"/>
      <c r="G42" s="156"/>
      <c r="H42" s="192">
        <f>H16</f>
        <v>0</v>
      </c>
      <c r="I42" s="195"/>
    </row>
    <row r="43" spans="1:9" ht="18" x14ac:dyDescent="0.3">
      <c r="A43" s="158" t="s">
        <v>12</v>
      </c>
      <c r="B43" s="159"/>
      <c r="C43" s="159"/>
      <c r="D43" s="159"/>
      <c r="E43" s="159"/>
      <c r="F43" s="159"/>
      <c r="G43" s="159"/>
      <c r="H43" s="158"/>
      <c r="I43" s="160"/>
    </row>
    <row r="44" spans="1:9" ht="16.2" customHeight="1" x14ac:dyDescent="0.3">
      <c r="A44" s="138" t="s">
        <v>21</v>
      </c>
      <c r="B44" s="139"/>
      <c r="C44" s="139"/>
      <c r="D44" s="139"/>
      <c r="E44" s="139"/>
      <c r="F44" s="139"/>
      <c r="G44" s="139"/>
      <c r="H44" s="192">
        <f>H40+H42</f>
        <v>0</v>
      </c>
      <c r="I44" s="195"/>
    </row>
    <row r="45" spans="1:9" x14ac:dyDescent="0.3">
      <c r="A45" s="54"/>
      <c r="B45" s="55"/>
      <c r="C45" s="55"/>
      <c r="D45" s="55"/>
      <c r="E45" s="55"/>
      <c r="F45" s="55"/>
      <c r="G45" s="55"/>
      <c r="H45" s="55"/>
      <c r="I45" s="56"/>
    </row>
    <row r="46" spans="1:9" ht="28.95" customHeight="1" x14ac:dyDescent="0.3">
      <c r="A46" s="121" t="s">
        <v>80</v>
      </c>
      <c r="B46" s="122"/>
      <c r="C46" s="122"/>
      <c r="D46" s="122"/>
      <c r="E46" s="122"/>
      <c r="F46" s="122"/>
      <c r="G46" s="122"/>
      <c r="H46" s="122"/>
      <c r="I46" s="123"/>
    </row>
    <row r="47" spans="1:9" ht="28.95" customHeight="1" x14ac:dyDescent="0.3">
      <c r="A47" s="141" t="s">
        <v>78</v>
      </c>
      <c r="B47" s="142"/>
      <c r="C47" s="142"/>
      <c r="D47" s="142"/>
      <c r="E47" s="142"/>
      <c r="F47" s="142"/>
      <c r="G47" s="142"/>
      <c r="H47" s="179">
        <f>H42</f>
        <v>0</v>
      </c>
      <c r="I47" s="180"/>
    </row>
    <row r="48" spans="1:9" ht="18" x14ac:dyDescent="0.35">
      <c r="A48" s="128" t="s">
        <v>16</v>
      </c>
      <c r="B48" s="129"/>
      <c r="C48" s="129"/>
      <c r="D48" s="129"/>
      <c r="E48" s="129"/>
      <c r="F48" s="129"/>
      <c r="G48" s="129"/>
      <c r="H48" s="196"/>
      <c r="I48" s="148"/>
    </row>
    <row r="49" spans="1:9" ht="16.2" customHeight="1" x14ac:dyDescent="0.3">
      <c r="A49" s="141" t="s">
        <v>21</v>
      </c>
      <c r="B49" s="142"/>
      <c r="C49" s="142"/>
      <c r="D49" s="142"/>
      <c r="E49" s="142"/>
      <c r="F49" s="142"/>
      <c r="G49" s="142"/>
      <c r="H49" s="192">
        <f>H44</f>
        <v>0</v>
      </c>
      <c r="I49" s="195"/>
    </row>
    <row r="50" spans="1:9" ht="28.95" customHeight="1" x14ac:dyDescent="0.3">
      <c r="A50" s="97" t="s">
        <v>172</v>
      </c>
      <c r="B50" s="98"/>
      <c r="C50" s="98"/>
      <c r="D50" s="98"/>
      <c r="E50" s="98"/>
      <c r="F50" s="98"/>
      <c r="G50" s="98"/>
      <c r="H50" s="185">
        <f>IFERROR(H47/H49,0)</f>
        <v>0</v>
      </c>
      <c r="I50" s="186"/>
    </row>
    <row r="51" spans="1:9" x14ac:dyDescent="0.3">
      <c r="A51" s="54"/>
      <c r="B51" s="55"/>
      <c r="C51" s="55"/>
      <c r="D51" s="55"/>
      <c r="E51" s="55"/>
      <c r="F51" s="55"/>
      <c r="G51" s="55"/>
      <c r="H51" s="55"/>
      <c r="I51" s="56"/>
    </row>
    <row r="52" spans="1:9" ht="28.95" customHeight="1" x14ac:dyDescent="0.3">
      <c r="A52" s="103" t="s">
        <v>174</v>
      </c>
      <c r="B52" s="104"/>
      <c r="C52" s="104"/>
      <c r="D52" s="104"/>
      <c r="E52" s="104"/>
      <c r="F52" s="104"/>
      <c r="G52" s="104"/>
      <c r="H52" s="104"/>
      <c r="I52" s="105"/>
    </row>
    <row r="53" spans="1:9" ht="16.2" customHeight="1" x14ac:dyDescent="0.3">
      <c r="A53" s="144" t="s">
        <v>175</v>
      </c>
      <c r="B53" s="145"/>
      <c r="C53" s="145"/>
      <c r="D53" s="145"/>
      <c r="E53" s="145"/>
      <c r="F53" s="145"/>
      <c r="G53" s="145"/>
      <c r="H53" s="187">
        <f>IFERROR(VLOOKUP(E1,'AU List for drop down'!$A$2:$M$70,13,FALSE),0)</f>
        <v>0</v>
      </c>
      <c r="I53" s="169"/>
    </row>
    <row r="54" spans="1:9" ht="18" x14ac:dyDescent="0.35">
      <c r="A54" s="128" t="s">
        <v>17</v>
      </c>
      <c r="B54" s="129"/>
      <c r="C54" s="129"/>
      <c r="D54" s="129"/>
      <c r="E54" s="129"/>
      <c r="F54" s="129"/>
      <c r="G54" s="129"/>
      <c r="H54" s="128"/>
      <c r="I54" s="130"/>
    </row>
    <row r="55" spans="1:9" ht="28.95" customHeight="1" x14ac:dyDescent="0.3">
      <c r="A55" s="97" t="s">
        <v>172</v>
      </c>
      <c r="B55" s="98"/>
      <c r="C55" s="98"/>
      <c r="D55" s="98"/>
      <c r="E55" s="98"/>
      <c r="F55" s="98"/>
      <c r="G55" s="98"/>
      <c r="H55" s="188">
        <f>H50</f>
        <v>0</v>
      </c>
      <c r="I55" s="189"/>
    </row>
    <row r="56" spans="1:9" ht="28.95" customHeight="1" x14ac:dyDescent="0.3">
      <c r="A56" s="125" t="s">
        <v>176</v>
      </c>
      <c r="B56" s="126"/>
      <c r="C56" s="126"/>
      <c r="D56" s="126"/>
      <c r="E56" s="126"/>
      <c r="F56" s="126"/>
      <c r="G56" s="126"/>
      <c r="H56" s="168">
        <f>IFERROR(H53*H55,0)</f>
        <v>0</v>
      </c>
      <c r="I56" s="169"/>
    </row>
    <row r="57" spans="1:9" x14ac:dyDescent="0.3">
      <c r="A57" s="59"/>
      <c r="B57" s="57"/>
      <c r="C57" s="57"/>
      <c r="D57" s="57"/>
      <c r="E57" s="57"/>
      <c r="F57" s="57"/>
      <c r="G57" s="57"/>
      <c r="H57" s="57"/>
      <c r="I57" s="58"/>
    </row>
    <row r="58" spans="1:9" x14ac:dyDescent="0.3">
      <c r="A58" s="20"/>
      <c r="B58" s="20"/>
      <c r="C58" s="20"/>
      <c r="D58" s="20"/>
      <c r="E58" s="20"/>
      <c r="F58" s="20"/>
      <c r="G58" s="20"/>
      <c r="H58" s="20"/>
      <c r="I58" s="19"/>
    </row>
    <row r="59" spans="1:9" ht="43.5" customHeight="1" x14ac:dyDescent="0.3">
      <c r="A59" s="124" t="s">
        <v>177</v>
      </c>
      <c r="B59" s="124"/>
      <c r="C59" s="124"/>
      <c r="D59" s="124"/>
      <c r="E59" s="124"/>
      <c r="F59" s="124"/>
      <c r="G59" s="124"/>
      <c r="H59" s="124"/>
      <c r="I59" s="124"/>
    </row>
    <row r="60" spans="1:9" x14ac:dyDescent="0.3">
      <c r="A60" s="17"/>
      <c r="B60" s="17"/>
      <c r="C60" s="17"/>
      <c r="D60" s="17"/>
      <c r="E60" s="17"/>
      <c r="F60" s="17"/>
      <c r="G60" s="17"/>
      <c r="H60" s="17"/>
      <c r="I60" s="17"/>
    </row>
    <row r="61" spans="1:9" ht="28.95" customHeight="1" x14ac:dyDescent="0.3">
      <c r="A61" s="111" t="s">
        <v>27</v>
      </c>
      <c r="B61" s="112"/>
      <c r="C61" s="112"/>
      <c r="D61" s="112"/>
      <c r="E61" s="112"/>
      <c r="F61" s="112"/>
      <c r="G61" s="112"/>
      <c r="H61" s="112"/>
      <c r="I61" s="113"/>
    </row>
    <row r="62" spans="1:9" ht="28.95" customHeight="1" x14ac:dyDescent="0.3">
      <c r="A62" s="90" t="s">
        <v>28</v>
      </c>
      <c r="B62" s="91"/>
      <c r="C62" s="91"/>
      <c r="D62" s="91"/>
      <c r="E62" s="91"/>
      <c r="F62" s="91"/>
      <c r="G62" s="91"/>
      <c r="H62" s="190"/>
      <c r="I62" s="191"/>
    </row>
    <row r="63" spans="1:9" ht="43.5" customHeight="1" x14ac:dyDescent="0.3">
      <c r="A63" s="125" t="s">
        <v>179</v>
      </c>
      <c r="B63" s="126"/>
      <c r="C63" s="126"/>
      <c r="D63" s="126"/>
      <c r="E63" s="126"/>
      <c r="F63" s="126"/>
      <c r="G63" s="126"/>
      <c r="H63" s="190"/>
      <c r="I63" s="191"/>
    </row>
    <row r="64" spans="1:9" ht="43.5" customHeight="1" x14ac:dyDescent="0.3">
      <c r="A64" s="125" t="s">
        <v>178</v>
      </c>
      <c r="B64" s="126"/>
      <c r="C64" s="126"/>
      <c r="D64" s="126"/>
      <c r="E64" s="126"/>
      <c r="F64" s="126"/>
      <c r="G64" s="126"/>
      <c r="H64" s="190"/>
      <c r="I64" s="191"/>
    </row>
    <row r="65" spans="1:9" ht="16.2" customHeight="1" x14ac:dyDescent="0.3">
      <c r="A65" s="192" t="s">
        <v>29</v>
      </c>
      <c r="B65" s="193"/>
      <c r="C65" s="193"/>
      <c r="D65" s="193"/>
      <c r="E65" s="193"/>
      <c r="F65" s="193"/>
      <c r="G65" s="193"/>
      <c r="H65" s="168">
        <f>H62+H63+H64</f>
        <v>0</v>
      </c>
      <c r="I65" s="169"/>
    </row>
    <row r="67" spans="1:9" ht="43.5" customHeight="1" x14ac:dyDescent="0.3">
      <c r="A67" s="161" t="s">
        <v>180</v>
      </c>
      <c r="B67" s="161"/>
      <c r="C67" s="161"/>
      <c r="D67" s="161"/>
      <c r="E67" s="161"/>
      <c r="F67" s="161"/>
      <c r="G67" s="161"/>
      <c r="H67" s="161"/>
      <c r="I67" s="161"/>
    </row>
    <row r="68" spans="1:9" x14ac:dyDescent="0.3">
      <c r="A68" s="18"/>
      <c r="B68" s="18"/>
      <c r="C68" s="18"/>
      <c r="D68" s="18"/>
      <c r="E68" s="18"/>
      <c r="F68" s="18"/>
      <c r="G68" s="18"/>
      <c r="H68" s="18"/>
      <c r="I68" s="18"/>
    </row>
    <row r="69" spans="1:9" ht="28.95" customHeight="1" x14ac:dyDescent="0.3">
      <c r="A69" s="108" t="s">
        <v>33</v>
      </c>
      <c r="B69" s="109"/>
      <c r="C69" s="109"/>
      <c r="D69" s="109"/>
      <c r="E69" s="109"/>
      <c r="F69" s="109"/>
      <c r="G69" s="109"/>
      <c r="H69" s="109"/>
      <c r="I69" s="110"/>
    </row>
    <row r="70" spans="1:9" ht="43.5" customHeight="1" x14ac:dyDescent="0.3">
      <c r="A70" s="125" t="s">
        <v>181</v>
      </c>
      <c r="B70" s="126"/>
      <c r="C70" s="126"/>
      <c r="D70" s="126"/>
      <c r="E70" s="126"/>
      <c r="F70" s="126"/>
      <c r="G70" s="126"/>
      <c r="H70" s="168">
        <f>H63</f>
        <v>0</v>
      </c>
      <c r="I70" s="169"/>
    </row>
    <row r="71" spans="1:9" ht="28.95" customHeight="1" x14ac:dyDescent="0.3">
      <c r="A71" s="125" t="s">
        <v>173</v>
      </c>
      <c r="B71" s="126"/>
      <c r="C71" s="126"/>
      <c r="D71" s="126"/>
      <c r="E71" s="126"/>
      <c r="F71" s="126"/>
      <c r="G71" s="126"/>
      <c r="H71" s="168">
        <f>H37</f>
        <v>0</v>
      </c>
      <c r="I71" s="169"/>
    </row>
    <row r="72" spans="1:9" ht="32.700000000000003" customHeight="1" x14ac:dyDescent="0.3">
      <c r="A72" s="162" t="str">
        <f>IF(H72&gt;=0,"☑  Section 611 Required Proportionate Share MET with an Excess of the Required Proportionate Share Already Used in the Amount of:","⮽  Section 611 Required Proportionate Share NOT Met with a SHORTFALL of:")</f>
        <v>☑  Section 611 Required Proportionate Share MET with an Excess of the Required Proportionate Share Already Used in the Amount of:</v>
      </c>
      <c r="B72" s="215"/>
      <c r="C72" s="215"/>
      <c r="D72" s="215"/>
      <c r="E72" s="215"/>
      <c r="F72" s="215"/>
      <c r="G72" s="215"/>
      <c r="H72" s="166">
        <f>H70-H71</f>
        <v>0</v>
      </c>
      <c r="I72" s="167"/>
    </row>
    <row r="73" spans="1:9" x14ac:dyDescent="0.3">
      <c r="A73" s="213"/>
      <c r="B73" s="117"/>
      <c r="C73" s="117"/>
      <c r="D73" s="117"/>
      <c r="E73" s="117"/>
      <c r="F73" s="117"/>
      <c r="G73" s="117"/>
      <c r="H73" s="117"/>
      <c r="I73" s="214"/>
    </row>
    <row r="74" spans="1:9" ht="28.95" customHeight="1" x14ac:dyDescent="0.3">
      <c r="A74" s="108" t="s">
        <v>34</v>
      </c>
      <c r="B74" s="109"/>
      <c r="C74" s="109"/>
      <c r="D74" s="109"/>
      <c r="E74" s="109"/>
      <c r="F74" s="109"/>
      <c r="G74" s="109"/>
      <c r="H74" s="109"/>
      <c r="I74" s="110"/>
    </row>
    <row r="75" spans="1:9" ht="43.5" customHeight="1" x14ac:dyDescent="0.3">
      <c r="A75" s="90" t="s">
        <v>35</v>
      </c>
      <c r="B75" s="91"/>
      <c r="C75" s="91"/>
      <c r="D75" s="91"/>
      <c r="E75" s="91"/>
      <c r="F75" s="91"/>
      <c r="G75" s="91"/>
      <c r="H75" s="168">
        <f>H64</f>
        <v>0</v>
      </c>
      <c r="I75" s="169"/>
    </row>
    <row r="76" spans="1:9" ht="28.95" customHeight="1" x14ac:dyDescent="0.3">
      <c r="A76" s="125" t="s">
        <v>176</v>
      </c>
      <c r="B76" s="126"/>
      <c r="C76" s="126"/>
      <c r="D76" s="126"/>
      <c r="E76" s="126"/>
      <c r="F76" s="126"/>
      <c r="G76" s="126"/>
      <c r="H76" s="168">
        <f>H56</f>
        <v>0</v>
      </c>
      <c r="I76" s="169"/>
    </row>
    <row r="77" spans="1:9" ht="32.700000000000003" customHeight="1" x14ac:dyDescent="0.3">
      <c r="A77" s="118" t="str">
        <f>IF(H77&gt;=0,"☑  Section 619 Required Proportionate Share MET with an Excess of:","⮽  Section 619 Required Proportionate Share NOT Met with a SHORTFALL of:")</f>
        <v>☑  Section 619 Required Proportionate Share MET with an Excess of:</v>
      </c>
      <c r="B77" s="170"/>
      <c r="C77" s="170"/>
      <c r="D77" s="170"/>
      <c r="E77" s="170"/>
      <c r="F77" s="170"/>
      <c r="G77" s="170"/>
      <c r="H77" s="166">
        <f>H75-H76</f>
        <v>0</v>
      </c>
      <c r="I77" s="167"/>
    </row>
    <row r="78" spans="1:9" ht="15.6" x14ac:dyDescent="0.3">
      <c r="A78" s="63"/>
      <c r="B78" s="60"/>
      <c r="C78" s="60"/>
      <c r="D78" s="60"/>
      <c r="E78" s="60"/>
      <c r="F78" s="60"/>
      <c r="G78" s="60"/>
      <c r="H78" s="61"/>
      <c r="I78" s="62"/>
    </row>
    <row r="79" spans="1:9" x14ac:dyDescent="0.3">
      <c r="A79" s="18"/>
      <c r="B79" s="18"/>
      <c r="C79" s="18"/>
      <c r="D79" s="18"/>
      <c r="E79" s="18"/>
      <c r="F79" s="18"/>
      <c r="G79" s="18"/>
      <c r="H79" s="18"/>
      <c r="I79" s="18"/>
    </row>
    <row r="80" spans="1:9" ht="101.7" customHeight="1" x14ac:dyDescent="0.3">
      <c r="A80" s="106" t="s">
        <v>38</v>
      </c>
      <c r="B80" s="106"/>
      <c r="C80" s="106"/>
      <c r="D80" s="106"/>
      <c r="E80" s="106"/>
      <c r="F80" s="106"/>
      <c r="G80" s="106"/>
      <c r="H80" s="106"/>
      <c r="I80" s="106"/>
    </row>
    <row r="82" spans="1:9" ht="43.5" customHeight="1" x14ac:dyDescent="0.3">
      <c r="A82" s="87" t="s">
        <v>182</v>
      </c>
      <c r="B82" s="88"/>
      <c r="C82" s="88"/>
      <c r="D82" s="88"/>
      <c r="E82" s="88"/>
      <c r="F82" s="88"/>
      <c r="G82" s="88"/>
      <c r="H82" s="88"/>
      <c r="I82" s="89"/>
    </row>
    <row r="83" spans="1:9" ht="28.95" customHeight="1" x14ac:dyDescent="0.3">
      <c r="A83" s="83" t="str">
        <f>IF(H83&gt;=0,"Section 611 Expenditures in Excess of the Already Used Required Private School Proportionate Share","Section 611 Amount of Shortfall")</f>
        <v>Section 611 Expenditures in Excess of the Already Used Required Private School Proportionate Share</v>
      </c>
      <c r="B83" s="194"/>
      <c r="C83" s="194"/>
      <c r="D83" s="194"/>
      <c r="E83" s="194"/>
      <c r="F83" s="194"/>
      <c r="G83" s="194"/>
      <c r="H83" s="166">
        <f>H72</f>
        <v>0</v>
      </c>
      <c r="I83" s="167"/>
    </row>
    <row r="84" spans="1:9" ht="28.95" customHeight="1" x14ac:dyDescent="0.3">
      <c r="A84" s="83" t="str">
        <f>IF(H84&gt;=0,"Section 619 Fund in Excess of the Already Used Required Private School Proportionate Share","Section 619 Amount of Shortfall")</f>
        <v>Section 619 Fund in Excess of the Already Used Required Private School Proportionate Share</v>
      </c>
      <c r="B84" s="194"/>
      <c r="C84" s="194"/>
      <c r="D84" s="194"/>
      <c r="E84" s="194"/>
      <c r="F84" s="194"/>
      <c r="G84" s="194"/>
      <c r="H84" s="166">
        <f>H77</f>
        <v>0</v>
      </c>
      <c r="I84" s="167"/>
    </row>
    <row r="85" spans="1:9" ht="28.95" customHeight="1" x14ac:dyDescent="0.3">
      <c r="A85" s="86" t="str">
        <f>IF(H85&gt;=0,"Section 611 &amp; 619 Private School Proportionate Share Amount MET with Federal Funds ONLY, No Further Action is Required","Section 611 &amp; 619 Private School Proportionate Share NOT Met Using only Federal Funds, Proceed to Next Remedy")</f>
        <v>Section 611 &amp; 619 Private School Proportionate Share Amount MET with Federal Funds ONLY, No Further Action is Required</v>
      </c>
      <c r="B85" s="84"/>
      <c r="C85" s="84"/>
      <c r="D85" s="84"/>
      <c r="E85" s="84"/>
      <c r="F85" s="84"/>
      <c r="G85" s="84"/>
      <c r="H85" s="166">
        <f>H83+H84</f>
        <v>0</v>
      </c>
      <c r="I85" s="167"/>
    </row>
    <row r="86" spans="1:9" x14ac:dyDescent="0.3">
      <c r="A86" s="54"/>
      <c r="B86" s="55"/>
      <c r="C86" s="55"/>
      <c r="D86" s="55"/>
      <c r="E86" s="55"/>
      <c r="F86" s="55"/>
      <c r="G86" s="55"/>
      <c r="H86" s="55"/>
      <c r="I86" s="56"/>
    </row>
    <row r="87" spans="1:9" ht="30" customHeight="1" x14ac:dyDescent="0.3">
      <c r="A87" s="87" t="s">
        <v>229</v>
      </c>
      <c r="B87" s="88"/>
      <c r="C87" s="88"/>
      <c r="D87" s="88"/>
      <c r="E87" s="88"/>
      <c r="F87" s="88"/>
      <c r="G87" s="88"/>
      <c r="H87" s="88"/>
      <c r="I87" s="89"/>
    </row>
    <row r="88" spans="1:9" ht="28.95" customHeight="1" x14ac:dyDescent="0.3">
      <c r="A88" s="90" t="s">
        <v>28</v>
      </c>
      <c r="B88" s="91"/>
      <c r="C88" s="91"/>
      <c r="D88" s="91"/>
      <c r="E88" s="91"/>
      <c r="F88" s="91"/>
      <c r="G88" s="91"/>
      <c r="H88" s="168">
        <f>H62</f>
        <v>0</v>
      </c>
      <c r="I88" s="169"/>
    </row>
    <row r="89" spans="1:9" ht="28.95" customHeight="1" x14ac:dyDescent="0.3">
      <c r="A89" s="86" t="str">
        <f>IF(H89&gt;=0,"Section 611 &amp; 619 Private School Proportionate Share Amount MET with Federal Funds ONLY, No Further Action is Required","Section 611 &amp; 619 Private School Proportionate Share NOT Met Using only Federal Funds")</f>
        <v>Section 611 &amp; 619 Private School Proportionate Share Amount MET with Federal Funds ONLY, No Further Action is Required</v>
      </c>
      <c r="B89" s="84"/>
      <c r="C89" s="84"/>
      <c r="D89" s="84"/>
      <c r="E89" s="84"/>
      <c r="F89" s="84"/>
      <c r="G89" s="84"/>
      <c r="H89" s="166">
        <f>H85</f>
        <v>0</v>
      </c>
      <c r="I89" s="167"/>
    </row>
    <row r="90" spans="1:9" ht="28.95" customHeight="1" x14ac:dyDescent="0.3">
      <c r="A90" s="90" t="str">
        <f>IF(H90&gt;=0,"Section 611 and 619 Proportionate Share is MET; No Furhter Remedy is Necessary","Section 611 and/or Section 619 is NOT Met by this Amount; AU Must Work with CDE to Determine a Final Remedy")</f>
        <v>Section 611 and 619 Proportionate Share is MET; No Furhter Remedy is Necessary</v>
      </c>
      <c r="B90" s="91"/>
      <c r="C90" s="91"/>
      <c r="D90" s="91"/>
      <c r="E90" s="91"/>
      <c r="F90" s="91"/>
      <c r="G90" s="91"/>
      <c r="H90" s="166">
        <f>H88+H89</f>
        <v>0</v>
      </c>
      <c r="I90" s="167"/>
    </row>
    <row r="91" spans="1:9" x14ac:dyDescent="0.3">
      <c r="A91" s="66"/>
      <c r="B91" s="64"/>
      <c r="C91" s="64"/>
      <c r="D91" s="64"/>
      <c r="E91" s="64"/>
      <c r="F91" s="64"/>
      <c r="G91" s="64"/>
      <c r="H91" s="64"/>
      <c r="I91" s="65"/>
    </row>
    <row r="92" spans="1:9" x14ac:dyDescent="0.3">
      <c r="A92" s="202" t="s">
        <v>230</v>
      </c>
      <c r="B92" s="202"/>
      <c r="C92" s="34"/>
      <c r="D92" s="34"/>
      <c r="E92" s="34"/>
      <c r="F92" s="34"/>
      <c r="G92" s="34"/>
      <c r="H92" s="34"/>
      <c r="I92" s="34"/>
    </row>
    <row r="93" spans="1:9" x14ac:dyDescent="0.3">
      <c r="A93" s="203"/>
      <c r="B93" s="204"/>
      <c r="C93" s="204"/>
      <c r="D93" s="204"/>
      <c r="E93" s="204"/>
      <c r="F93" s="204"/>
      <c r="G93" s="204"/>
      <c r="H93" s="204"/>
      <c r="I93" s="205"/>
    </row>
    <row r="94" spans="1:9" x14ac:dyDescent="0.3">
      <c r="A94" s="206"/>
      <c r="B94" s="207"/>
      <c r="C94" s="207"/>
      <c r="D94" s="207"/>
      <c r="E94" s="207"/>
      <c r="F94" s="207"/>
      <c r="G94" s="207"/>
      <c r="H94" s="207"/>
      <c r="I94" s="208"/>
    </row>
    <row r="95" spans="1:9" x14ac:dyDescent="0.3">
      <c r="A95" s="206"/>
      <c r="B95" s="207"/>
      <c r="C95" s="207"/>
      <c r="D95" s="207"/>
      <c r="E95" s="207"/>
      <c r="F95" s="207"/>
      <c r="G95" s="207"/>
      <c r="H95" s="207"/>
      <c r="I95" s="208"/>
    </row>
    <row r="96" spans="1:9" x14ac:dyDescent="0.3">
      <c r="A96" s="206"/>
      <c r="B96" s="207"/>
      <c r="C96" s="207"/>
      <c r="D96" s="207"/>
      <c r="E96" s="207"/>
      <c r="F96" s="207"/>
      <c r="G96" s="207"/>
      <c r="H96" s="207"/>
      <c r="I96" s="208"/>
    </row>
    <row r="97" spans="1:9" x14ac:dyDescent="0.3">
      <c r="A97" s="206"/>
      <c r="B97" s="207"/>
      <c r="C97" s="207"/>
      <c r="D97" s="207"/>
      <c r="E97" s="207"/>
      <c r="F97" s="207"/>
      <c r="G97" s="207"/>
      <c r="H97" s="207"/>
      <c r="I97" s="208"/>
    </row>
    <row r="98" spans="1:9" x14ac:dyDescent="0.3">
      <c r="A98" s="206"/>
      <c r="B98" s="207"/>
      <c r="C98" s="207"/>
      <c r="D98" s="207"/>
      <c r="E98" s="207"/>
      <c r="F98" s="207"/>
      <c r="G98" s="207"/>
      <c r="H98" s="207"/>
      <c r="I98" s="208"/>
    </row>
    <row r="99" spans="1:9" x14ac:dyDescent="0.3">
      <c r="A99" s="206"/>
      <c r="B99" s="207"/>
      <c r="C99" s="207"/>
      <c r="D99" s="207"/>
      <c r="E99" s="207"/>
      <c r="F99" s="207"/>
      <c r="G99" s="207"/>
      <c r="H99" s="207"/>
      <c r="I99" s="208"/>
    </row>
    <row r="100" spans="1:9" x14ac:dyDescent="0.3">
      <c r="A100" s="206"/>
      <c r="B100" s="207"/>
      <c r="C100" s="207"/>
      <c r="D100" s="207"/>
      <c r="E100" s="207"/>
      <c r="F100" s="207"/>
      <c r="G100" s="207"/>
      <c r="H100" s="207"/>
      <c r="I100" s="208"/>
    </row>
    <row r="101" spans="1:9" x14ac:dyDescent="0.3">
      <c r="A101" s="206"/>
      <c r="B101" s="207"/>
      <c r="C101" s="207"/>
      <c r="D101" s="207"/>
      <c r="E101" s="207"/>
      <c r="F101" s="207"/>
      <c r="G101" s="207"/>
      <c r="H101" s="207"/>
      <c r="I101" s="208"/>
    </row>
    <row r="102" spans="1:9" x14ac:dyDescent="0.3">
      <c r="A102" s="206"/>
      <c r="B102" s="207"/>
      <c r="C102" s="207"/>
      <c r="D102" s="207"/>
      <c r="E102" s="207"/>
      <c r="F102" s="207"/>
      <c r="G102" s="207"/>
      <c r="H102" s="207"/>
      <c r="I102" s="208"/>
    </row>
    <row r="103" spans="1:9" x14ac:dyDescent="0.3">
      <c r="A103" s="209"/>
      <c r="B103" s="210"/>
      <c r="C103" s="210"/>
      <c r="D103" s="210"/>
      <c r="E103" s="210"/>
      <c r="F103" s="210"/>
      <c r="G103" s="210"/>
      <c r="H103" s="210"/>
      <c r="I103" s="211"/>
    </row>
    <row r="104" spans="1:9" x14ac:dyDescent="0.3">
      <c r="A104" s="35"/>
      <c r="B104" s="35"/>
      <c r="C104" s="35"/>
      <c r="D104" s="35"/>
      <c r="E104" s="35"/>
      <c r="F104" s="35"/>
      <c r="G104" s="35"/>
      <c r="H104" s="35"/>
      <c r="I104" s="35"/>
    </row>
    <row r="105" spans="1:9" x14ac:dyDescent="0.3">
      <c r="A105" s="35"/>
      <c r="B105" s="35"/>
      <c r="C105" s="35"/>
      <c r="D105" s="35"/>
      <c r="E105" s="35"/>
      <c r="F105" s="35"/>
      <c r="G105" s="35"/>
      <c r="H105" s="35"/>
      <c r="I105" s="35"/>
    </row>
    <row r="106" spans="1:9" x14ac:dyDescent="0.3">
      <c r="A106" s="35"/>
      <c r="B106" s="35"/>
      <c r="C106" s="35"/>
      <c r="D106" s="35"/>
      <c r="E106" s="35"/>
      <c r="F106" s="35"/>
      <c r="G106" s="35"/>
      <c r="H106" s="35"/>
      <c r="I106" s="35"/>
    </row>
  </sheetData>
  <sheetProtection algorithmName="SHA-512" hashValue="X9/J7V7dF8IZ/JuNEuH1YdqF9tH2kZRjWAnkNKwPBvRMRNOD1poop10ZcCeeNYHUtbLMElNo566Y2QlDNS5fZg==" saltValue="4fu6HUFbWocaEW0nyZu/zA==" spinCount="100000" sheet="1" objects="1" scenarios="1"/>
  <mergeCells count="134">
    <mergeCell ref="A33:I33"/>
    <mergeCell ref="A20:I20"/>
    <mergeCell ref="A18:I18"/>
    <mergeCell ref="A13:I13"/>
    <mergeCell ref="H24:I24"/>
    <mergeCell ref="A92:B92"/>
    <mergeCell ref="A93:I103"/>
    <mergeCell ref="B4:C4"/>
    <mergeCell ref="D4:E4"/>
    <mergeCell ref="F4:G4"/>
    <mergeCell ref="H4:I4"/>
    <mergeCell ref="B5:C5"/>
    <mergeCell ref="D5:E5"/>
    <mergeCell ref="H5:I5"/>
    <mergeCell ref="A73:I73"/>
    <mergeCell ref="A74:I74"/>
    <mergeCell ref="A72:G72"/>
    <mergeCell ref="H72:I72"/>
    <mergeCell ref="A59:I59"/>
    <mergeCell ref="A61:I61"/>
    <mergeCell ref="A46:I46"/>
    <mergeCell ref="H48:I48"/>
    <mergeCell ref="A49:G49"/>
    <mergeCell ref="H49:I49"/>
    <mergeCell ref="A27:I27"/>
    <mergeCell ref="F5:G5"/>
    <mergeCell ref="F6:G6"/>
    <mergeCell ref="F7:G7"/>
    <mergeCell ref="F8:G8"/>
    <mergeCell ref="F9:G9"/>
    <mergeCell ref="B6:C6"/>
    <mergeCell ref="B7:C7"/>
    <mergeCell ref="B8:C8"/>
    <mergeCell ref="B9:C9"/>
    <mergeCell ref="H6:I6"/>
    <mergeCell ref="H7:I7"/>
    <mergeCell ref="H8:I8"/>
    <mergeCell ref="H9:I9"/>
    <mergeCell ref="D6:E6"/>
    <mergeCell ref="D7:E7"/>
    <mergeCell ref="D8:E8"/>
    <mergeCell ref="D9:E9"/>
    <mergeCell ref="A25:G25"/>
    <mergeCell ref="H25:I25"/>
    <mergeCell ref="A28:G28"/>
    <mergeCell ref="H28:I28"/>
    <mergeCell ref="A29:G29"/>
    <mergeCell ref="H29:I29"/>
    <mergeCell ref="A44:G44"/>
    <mergeCell ref="H44:I44"/>
    <mergeCell ref="A47:G47"/>
    <mergeCell ref="H47:I47"/>
    <mergeCell ref="A30:G30"/>
    <mergeCell ref="H30:I30"/>
    <mergeCell ref="A31:G31"/>
    <mergeCell ref="H31:I31"/>
    <mergeCell ref="A34:G34"/>
    <mergeCell ref="H34:I34"/>
    <mergeCell ref="A37:G37"/>
    <mergeCell ref="H37:I37"/>
    <mergeCell ref="A40:G40"/>
    <mergeCell ref="H40:I40"/>
    <mergeCell ref="H41:I41"/>
    <mergeCell ref="A42:G42"/>
    <mergeCell ref="H42:I42"/>
    <mergeCell ref="A43:G43"/>
    <mergeCell ref="H43:I43"/>
    <mergeCell ref="A41:G41"/>
    <mergeCell ref="H35:I35"/>
    <mergeCell ref="A36:G36"/>
    <mergeCell ref="H36:I36"/>
    <mergeCell ref="A71:G71"/>
    <mergeCell ref="H71:I71"/>
    <mergeCell ref="A87:I87"/>
    <mergeCell ref="A83:G83"/>
    <mergeCell ref="H83:I83"/>
    <mergeCell ref="A84:G84"/>
    <mergeCell ref="H84:I84"/>
    <mergeCell ref="A85:G85"/>
    <mergeCell ref="H85:I85"/>
    <mergeCell ref="H63:I63"/>
    <mergeCell ref="A56:G56"/>
    <mergeCell ref="H56:I56"/>
    <mergeCell ref="A62:G62"/>
    <mergeCell ref="H62:I62"/>
    <mergeCell ref="A63:G63"/>
    <mergeCell ref="E1:I1"/>
    <mergeCell ref="A89:G89"/>
    <mergeCell ref="H89:I89"/>
    <mergeCell ref="A52:I52"/>
    <mergeCell ref="A50:G50"/>
    <mergeCell ref="H50:I50"/>
    <mergeCell ref="A53:G53"/>
    <mergeCell ref="H53:I53"/>
    <mergeCell ref="A54:G54"/>
    <mergeCell ref="H54:I54"/>
    <mergeCell ref="A55:G55"/>
    <mergeCell ref="H55:I55"/>
    <mergeCell ref="A88:G88"/>
    <mergeCell ref="H88:I88"/>
    <mergeCell ref="A80:I80"/>
    <mergeCell ref="A82:I82"/>
    <mergeCell ref="A67:I67"/>
    <mergeCell ref="A69:I69"/>
    <mergeCell ref="A64:G64"/>
    <mergeCell ref="H64:I64"/>
    <mergeCell ref="A65:G65"/>
    <mergeCell ref="H65:I65"/>
    <mergeCell ref="A70:G70"/>
    <mergeCell ref="H70:I70"/>
    <mergeCell ref="A90:G90"/>
    <mergeCell ref="H90:I90"/>
    <mergeCell ref="A3:I3"/>
    <mergeCell ref="A75:G75"/>
    <mergeCell ref="H75:I75"/>
    <mergeCell ref="A76:G76"/>
    <mergeCell ref="H76:I76"/>
    <mergeCell ref="A77:G77"/>
    <mergeCell ref="H77:I77"/>
    <mergeCell ref="A11:I11"/>
    <mergeCell ref="A21:G21"/>
    <mergeCell ref="H21:I21"/>
    <mergeCell ref="A22:G22"/>
    <mergeCell ref="H22:I22"/>
    <mergeCell ref="A15:G15"/>
    <mergeCell ref="H15:I15"/>
    <mergeCell ref="A16:G16"/>
    <mergeCell ref="H16:I16"/>
    <mergeCell ref="A23:G23"/>
    <mergeCell ref="H23:I23"/>
    <mergeCell ref="A24:G24"/>
    <mergeCell ref="A48:G48"/>
    <mergeCell ref="A39:I39"/>
    <mergeCell ref="A35:G35"/>
  </mergeCells>
  <printOptions horizontalCentered="1"/>
  <pageMargins left="0.7" right="0.7" top="1" bottom="0.75" header="0.55000000000000004" footer="0.3"/>
  <pageSetup scale="97" fitToWidth="0" fitToHeight="0" orientation="portrait" r:id="rId1"/>
  <headerFooter>
    <oddHeader>&amp;CPrivate School Proportionate Share Corrective Action Plan Worksheet</oddHeader>
    <oddFooter>&amp;L&amp;G&amp;C            
                          &amp;A&amp;R&amp;P of &amp;N</oddFooter>
  </headerFooter>
  <rowBreaks count="3" manualBreakCount="3">
    <brk id="19" max="16383" man="1"/>
    <brk id="45" max="16383" man="1"/>
    <brk id="68" max="16383" man="1"/>
  </rowBreaks>
  <legacyDrawingHF r:id="rId2"/>
  <extLst>
    <ext xmlns:x14="http://schemas.microsoft.com/office/spreadsheetml/2009/9/main" uri="{CCE6A557-97BC-4b89-ADB6-D9C93CAAB3DF}">
      <x14:dataValidations xmlns:xm="http://schemas.microsoft.com/office/excel/2006/main" count="1">
        <x14:dataValidation type="list" showInputMessage="1" showErrorMessage="1" xr:uid="{ECD30904-5ED5-4B9F-9CD4-796CD53B26C2}">
          <x14:formula1>
            <xm:f>'AU List for drop down'!$A$2:$A$70</xm:f>
          </x14:formula1>
          <xm:sqref>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84F33-89AB-4B94-9F2F-DFFF9CD111A0}">
  <dimension ref="A1:J103"/>
  <sheetViews>
    <sheetView showGridLines="0" showRuler="0" view="pageLayout" topLeftCell="A5" zoomScale="120" zoomScaleNormal="150" zoomScaleSheetLayoutView="130" zoomScalePageLayoutView="120" workbookViewId="0">
      <selection activeCell="A12" sqref="A12"/>
    </sheetView>
  </sheetViews>
  <sheetFormatPr defaultRowHeight="14.4" x14ac:dyDescent="0.3"/>
  <cols>
    <col min="1" max="1" width="7.33203125" customWidth="1"/>
    <col min="2" max="9" width="9.33203125" customWidth="1"/>
    <col min="10" max="10" width="7.109375" customWidth="1"/>
  </cols>
  <sheetData>
    <row r="1" spans="1:10" ht="20.399999999999999" customHeight="1" x14ac:dyDescent="0.3">
      <c r="A1" s="216">
        <f>'FFY 2019_SFY 2020'!E1</f>
        <v>0</v>
      </c>
      <c r="B1" s="217"/>
      <c r="C1" s="217"/>
      <c r="D1" s="217"/>
      <c r="E1" s="217"/>
      <c r="F1" s="217"/>
      <c r="G1" s="217"/>
      <c r="H1" s="217"/>
      <c r="I1" s="218"/>
    </row>
    <row r="2" spans="1:10" ht="18.600000000000001" customHeight="1" x14ac:dyDescent="0.3">
      <c r="A2" s="217"/>
      <c r="B2" s="217"/>
      <c r="C2" s="217"/>
      <c r="D2" s="217"/>
      <c r="E2" s="217"/>
      <c r="F2" s="217"/>
      <c r="G2" s="217"/>
      <c r="H2" s="217"/>
      <c r="I2" s="217"/>
    </row>
    <row r="3" spans="1:10" ht="25.2" customHeight="1" x14ac:dyDescent="0.3">
      <c r="A3" s="242" t="s">
        <v>81</v>
      </c>
      <c r="B3" s="243"/>
      <c r="C3" s="243"/>
      <c r="D3" s="243"/>
      <c r="E3" s="243"/>
      <c r="F3" s="243"/>
      <c r="G3" s="243"/>
      <c r="H3" s="243"/>
      <c r="I3" s="244"/>
      <c r="J3" s="23"/>
    </row>
    <row r="4" spans="1:10" ht="24.45" customHeight="1" x14ac:dyDescent="0.3">
      <c r="A4" s="22"/>
      <c r="B4" s="197" t="s">
        <v>40</v>
      </c>
      <c r="C4" s="197"/>
      <c r="D4" s="197" t="s">
        <v>41</v>
      </c>
      <c r="E4" s="197"/>
      <c r="F4" s="197" t="s">
        <v>42</v>
      </c>
      <c r="G4" s="197"/>
      <c r="H4" s="197" t="s">
        <v>43</v>
      </c>
      <c r="I4" s="197"/>
      <c r="J4" s="22"/>
    </row>
    <row r="5" spans="1:10" ht="15.6" x14ac:dyDescent="0.3">
      <c r="A5" s="22"/>
      <c r="B5" s="197">
        <v>2019</v>
      </c>
      <c r="C5" s="197"/>
      <c r="D5" s="197">
        <v>2020</v>
      </c>
      <c r="E5" s="197"/>
      <c r="F5" s="197" t="s">
        <v>44</v>
      </c>
      <c r="G5" s="197"/>
      <c r="H5" s="197" t="s">
        <v>71</v>
      </c>
      <c r="I5" s="197"/>
      <c r="J5" s="22"/>
    </row>
    <row r="6" spans="1:10" ht="15.6" x14ac:dyDescent="0.3">
      <c r="A6" s="22"/>
      <c r="B6" s="242">
        <v>2020</v>
      </c>
      <c r="C6" s="243"/>
      <c r="D6" s="243">
        <v>2021</v>
      </c>
      <c r="E6" s="243"/>
      <c r="F6" s="243" t="s">
        <v>46</v>
      </c>
      <c r="G6" s="243"/>
      <c r="H6" s="243" t="s">
        <v>72</v>
      </c>
      <c r="I6" s="244"/>
      <c r="J6" s="22"/>
    </row>
    <row r="7" spans="1:10" ht="15.6" x14ac:dyDescent="0.3">
      <c r="A7" s="22"/>
      <c r="B7" s="197">
        <v>2021</v>
      </c>
      <c r="C7" s="197"/>
      <c r="D7" s="197">
        <v>2022</v>
      </c>
      <c r="E7" s="197"/>
      <c r="F7" s="197" t="s">
        <v>48</v>
      </c>
      <c r="G7" s="197"/>
      <c r="H7" s="197" t="s">
        <v>73</v>
      </c>
      <c r="I7" s="197"/>
      <c r="J7" s="22"/>
    </row>
    <row r="8" spans="1:10" ht="15.6" x14ac:dyDescent="0.3">
      <c r="A8" s="22"/>
      <c r="B8" s="197">
        <v>2022</v>
      </c>
      <c r="C8" s="197"/>
      <c r="D8" s="197">
        <v>2023</v>
      </c>
      <c r="E8" s="197"/>
      <c r="F8" s="197" t="s">
        <v>50</v>
      </c>
      <c r="G8" s="197"/>
      <c r="H8" s="197" t="s">
        <v>74</v>
      </c>
      <c r="I8" s="197"/>
      <c r="J8" s="22"/>
    </row>
    <row r="9" spans="1:10" ht="15.6" x14ac:dyDescent="0.3">
      <c r="A9" s="22"/>
      <c r="B9" s="197">
        <v>2023</v>
      </c>
      <c r="C9" s="197"/>
      <c r="D9" s="197">
        <v>2024</v>
      </c>
      <c r="E9" s="197"/>
      <c r="F9" s="197" t="s">
        <v>52</v>
      </c>
      <c r="G9" s="197"/>
      <c r="H9" s="197" t="s">
        <v>75</v>
      </c>
      <c r="I9" s="197"/>
      <c r="J9" s="22"/>
    </row>
    <row r="10" spans="1:10" ht="15.6" x14ac:dyDescent="0.3">
      <c r="A10" s="22"/>
      <c r="B10" s="22"/>
      <c r="C10" s="22"/>
      <c r="D10" s="22"/>
      <c r="E10" s="22"/>
      <c r="F10" s="22"/>
      <c r="G10" s="22"/>
      <c r="H10" s="22"/>
      <c r="I10" s="22"/>
      <c r="J10" s="22"/>
    </row>
    <row r="11" spans="1:10" ht="161.69999999999999" customHeight="1" x14ac:dyDescent="0.3">
      <c r="A11" s="171" t="s">
        <v>238</v>
      </c>
      <c r="B11" s="171"/>
      <c r="C11" s="171"/>
      <c r="D11" s="171"/>
      <c r="E11" s="171"/>
      <c r="F11" s="171"/>
      <c r="G11" s="171"/>
      <c r="H11" s="171"/>
      <c r="I11" s="171"/>
      <c r="J11" s="22"/>
    </row>
    <row r="12" spans="1:10" x14ac:dyDescent="0.3">
      <c r="B12" s="1"/>
      <c r="C12" s="1"/>
      <c r="D12" s="1"/>
      <c r="E12" s="1"/>
      <c r="F12" s="1"/>
      <c r="G12" s="1"/>
      <c r="H12" s="1"/>
      <c r="I12" s="1"/>
      <c r="J12" s="1"/>
    </row>
    <row r="13" spans="1:10" ht="87.45" customHeight="1" x14ac:dyDescent="0.3">
      <c r="A13" s="107" t="s">
        <v>190</v>
      </c>
      <c r="B13" s="107"/>
      <c r="C13" s="107"/>
      <c r="D13" s="107"/>
      <c r="E13" s="107"/>
      <c r="F13" s="107"/>
      <c r="G13" s="107"/>
      <c r="H13" s="107"/>
      <c r="I13" s="107"/>
    </row>
    <row r="15" spans="1:10" ht="28.95" customHeight="1" x14ac:dyDescent="0.3">
      <c r="A15" s="174" t="s">
        <v>3</v>
      </c>
      <c r="B15" s="175"/>
      <c r="C15" s="175"/>
      <c r="D15" s="175"/>
      <c r="E15" s="175"/>
      <c r="F15" s="175"/>
      <c r="G15" s="176"/>
      <c r="H15" s="177"/>
      <c r="I15" s="178"/>
    </row>
    <row r="16" spans="1:10" ht="28.95" customHeight="1" x14ac:dyDescent="0.3">
      <c r="A16" s="174" t="s">
        <v>4</v>
      </c>
      <c r="B16" s="175"/>
      <c r="C16" s="175"/>
      <c r="D16" s="175"/>
      <c r="E16" s="175"/>
      <c r="F16" s="175"/>
      <c r="G16" s="175"/>
      <c r="H16" s="177"/>
      <c r="I16" s="178"/>
    </row>
    <row r="18" spans="1:9" ht="30.45" customHeight="1" x14ac:dyDescent="0.3">
      <c r="A18" s="106" t="s">
        <v>185</v>
      </c>
      <c r="B18" s="106"/>
      <c r="C18" s="106"/>
      <c r="D18" s="106"/>
      <c r="E18" s="106"/>
      <c r="F18" s="106"/>
      <c r="G18" s="106"/>
      <c r="H18" s="106"/>
      <c r="I18" s="106"/>
    </row>
    <row r="20" spans="1:9" ht="28.95" customHeight="1" x14ac:dyDescent="0.3">
      <c r="A20" s="121" t="s">
        <v>76</v>
      </c>
      <c r="B20" s="122"/>
      <c r="C20" s="122"/>
      <c r="D20" s="122"/>
      <c r="E20" s="122"/>
      <c r="F20" s="122"/>
      <c r="G20" s="122"/>
      <c r="H20" s="122"/>
      <c r="I20" s="123"/>
    </row>
    <row r="21" spans="1:9" ht="16.2" customHeight="1" x14ac:dyDescent="0.3">
      <c r="A21" s="141" t="s">
        <v>19</v>
      </c>
      <c r="B21" s="142"/>
      <c r="C21" s="142"/>
      <c r="D21" s="142"/>
      <c r="E21" s="142"/>
      <c r="F21" s="142"/>
      <c r="G21" s="142"/>
      <c r="H21" s="172"/>
      <c r="I21" s="173"/>
    </row>
    <row r="22" spans="1:9" ht="18" x14ac:dyDescent="0.35">
      <c r="A22" s="149" t="s">
        <v>10</v>
      </c>
      <c r="B22" s="150"/>
      <c r="C22" s="150"/>
      <c r="D22" s="150"/>
      <c r="E22" s="150"/>
      <c r="F22" s="150"/>
      <c r="G22" s="150"/>
      <c r="H22" s="149"/>
      <c r="I22" s="151"/>
    </row>
    <row r="23" spans="1:9" ht="28.95" customHeight="1" x14ac:dyDescent="0.3">
      <c r="A23" s="155" t="s">
        <v>20</v>
      </c>
      <c r="B23" s="156"/>
      <c r="C23" s="156"/>
      <c r="D23" s="156"/>
      <c r="E23" s="156"/>
      <c r="F23" s="156"/>
      <c r="G23" s="156"/>
      <c r="H23" s="179">
        <f>H15</f>
        <v>0</v>
      </c>
      <c r="I23" s="180"/>
    </row>
    <row r="24" spans="1:9" ht="18" x14ac:dyDescent="0.3">
      <c r="A24" s="181" t="s">
        <v>12</v>
      </c>
      <c r="B24" s="182"/>
      <c r="C24" s="182"/>
      <c r="D24" s="182"/>
      <c r="E24" s="182"/>
      <c r="F24" s="182"/>
      <c r="G24" s="182"/>
      <c r="H24" s="181"/>
      <c r="I24" s="201"/>
    </row>
    <row r="25" spans="1:9" x14ac:dyDescent="0.3">
      <c r="A25" s="138" t="s">
        <v>21</v>
      </c>
      <c r="B25" s="139"/>
      <c r="C25" s="139"/>
      <c r="D25" s="139"/>
      <c r="E25" s="139"/>
      <c r="F25" s="139"/>
      <c r="G25" s="139"/>
      <c r="H25" s="192">
        <f>H21+H23</f>
        <v>0</v>
      </c>
      <c r="I25" s="195"/>
    </row>
    <row r="26" spans="1:9" x14ac:dyDescent="0.3">
      <c r="A26" s="54"/>
      <c r="B26" s="55"/>
      <c r="C26" s="55"/>
      <c r="D26" s="55"/>
      <c r="E26" s="55"/>
      <c r="F26" s="55"/>
      <c r="G26" s="55"/>
      <c r="H26" s="55"/>
      <c r="I26" s="56"/>
    </row>
    <row r="27" spans="1:9" ht="28.95" customHeight="1" x14ac:dyDescent="0.3">
      <c r="A27" s="121" t="s">
        <v>77</v>
      </c>
      <c r="B27" s="122"/>
      <c r="C27" s="122"/>
      <c r="D27" s="122"/>
      <c r="E27" s="122"/>
      <c r="F27" s="122"/>
      <c r="G27" s="122"/>
      <c r="H27" s="122"/>
      <c r="I27" s="123"/>
    </row>
    <row r="28" spans="1:9" ht="28.95" customHeight="1" x14ac:dyDescent="0.3">
      <c r="A28" s="141" t="s">
        <v>78</v>
      </c>
      <c r="B28" s="142"/>
      <c r="C28" s="142"/>
      <c r="D28" s="142"/>
      <c r="E28" s="142"/>
      <c r="F28" s="142"/>
      <c r="G28" s="142"/>
      <c r="H28" s="192">
        <f>H23</f>
        <v>0</v>
      </c>
      <c r="I28" s="195"/>
    </row>
    <row r="29" spans="1:9" ht="18" x14ac:dyDescent="0.35">
      <c r="A29" s="128" t="s">
        <v>16</v>
      </c>
      <c r="B29" s="129"/>
      <c r="C29" s="129"/>
      <c r="D29" s="129"/>
      <c r="E29" s="129"/>
      <c r="F29" s="129"/>
      <c r="G29" s="129"/>
      <c r="H29" s="196"/>
      <c r="I29" s="148"/>
    </row>
    <row r="30" spans="1:9" ht="14.7" customHeight="1" x14ac:dyDescent="0.3">
      <c r="A30" s="141" t="s">
        <v>21</v>
      </c>
      <c r="B30" s="142"/>
      <c r="C30" s="142"/>
      <c r="D30" s="142"/>
      <c r="E30" s="142"/>
      <c r="F30" s="142"/>
      <c r="G30" s="142"/>
      <c r="H30" s="192">
        <f>H25</f>
        <v>0</v>
      </c>
      <c r="I30" s="195"/>
    </row>
    <row r="31" spans="1:9" ht="28.95" customHeight="1" x14ac:dyDescent="0.3">
      <c r="A31" s="97" t="s">
        <v>172</v>
      </c>
      <c r="B31" s="98"/>
      <c r="C31" s="98"/>
      <c r="D31" s="98"/>
      <c r="E31" s="98"/>
      <c r="F31" s="98"/>
      <c r="G31" s="98"/>
      <c r="H31" s="185">
        <f>IFERROR(H28/H30,0)</f>
        <v>0</v>
      </c>
      <c r="I31" s="186"/>
    </row>
    <row r="32" spans="1:9" x14ac:dyDescent="0.3">
      <c r="A32" s="54"/>
      <c r="B32" s="55"/>
      <c r="C32" s="55"/>
      <c r="D32" s="55"/>
      <c r="E32" s="55"/>
      <c r="F32" s="55"/>
      <c r="G32" s="55"/>
      <c r="H32" s="55"/>
      <c r="I32" s="56"/>
    </row>
    <row r="33" spans="1:9" x14ac:dyDescent="0.3">
      <c r="A33" s="103" t="s">
        <v>184</v>
      </c>
      <c r="B33" s="104"/>
      <c r="C33" s="104"/>
      <c r="D33" s="104"/>
      <c r="E33" s="104"/>
      <c r="F33" s="104"/>
      <c r="G33" s="104"/>
      <c r="H33" s="104"/>
      <c r="I33" s="105"/>
    </row>
    <row r="34" spans="1:9" x14ac:dyDescent="0.3">
      <c r="A34" s="144" t="s">
        <v>171</v>
      </c>
      <c r="B34" s="145"/>
      <c r="C34" s="145"/>
      <c r="D34" s="145"/>
      <c r="E34" s="145"/>
      <c r="F34" s="145"/>
      <c r="G34" s="145"/>
      <c r="H34" s="187">
        <f>IFERROR(VLOOKUP(A1,'AU List for drop down'!$A$2:$M$70,10,FALSE),0)</f>
        <v>0</v>
      </c>
      <c r="I34" s="169"/>
    </row>
    <row r="35" spans="1:9" ht="18" x14ac:dyDescent="0.35">
      <c r="A35" s="128" t="s">
        <v>17</v>
      </c>
      <c r="B35" s="129"/>
      <c r="C35" s="129"/>
      <c r="D35" s="129"/>
      <c r="E35" s="129"/>
      <c r="F35" s="129"/>
      <c r="G35" s="129"/>
      <c r="H35" s="128"/>
      <c r="I35" s="130"/>
    </row>
    <row r="36" spans="1:9" ht="28.95" customHeight="1" x14ac:dyDescent="0.3">
      <c r="A36" s="97" t="s">
        <v>172</v>
      </c>
      <c r="B36" s="98"/>
      <c r="C36" s="98"/>
      <c r="D36" s="98"/>
      <c r="E36" s="98"/>
      <c r="F36" s="98"/>
      <c r="G36" s="98"/>
      <c r="H36" s="188">
        <f>H31</f>
        <v>0</v>
      </c>
      <c r="I36" s="189"/>
    </row>
    <row r="37" spans="1:9" ht="28.95" customHeight="1" x14ac:dyDescent="0.3">
      <c r="A37" s="125" t="s">
        <v>173</v>
      </c>
      <c r="B37" s="126"/>
      <c r="C37" s="126"/>
      <c r="D37" s="126"/>
      <c r="E37" s="126"/>
      <c r="F37" s="126"/>
      <c r="G37" s="126"/>
      <c r="H37" s="168">
        <f>IFERROR(H34*H36,0)</f>
        <v>0</v>
      </c>
      <c r="I37" s="169"/>
    </row>
    <row r="38" spans="1:9" ht="13.8" customHeight="1" x14ac:dyDescent="0.3">
      <c r="A38" s="67"/>
      <c r="B38" s="67"/>
      <c r="C38" s="67"/>
      <c r="D38" s="67"/>
      <c r="E38" s="67"/>
      <c r="F38" s="67"/>
      <c r="G38" s="67"/>
      <c r="H38" s="68"/>
      <c r="I38" s="68"/>
    </row>
    <row r="39" spans="1:9" ht="28.95" customHeight="1" x14ac:dyDescent="0.3">
      <c r="A39" s="121" t="s">
        <v>79</v>
      </c>
      <c r="B39" s="122"/>
      <c r="C39" s="122"/>
      <c r="D39" s="122"/>
      <c r="E39" s="122"/>
      <c r="F39" s="122"/>
      <c r="G39" s="122"/>
      <c r="H39" s="122"/>
      <c r="I39" s="123"/>
    </row>
    <row r="40" spans="1:9" ht="16.2" customHeight="1" x14ac:dyDescent="0.3">
      <c r="A40" s="141" t="s">
        <v>19</v>
      </c>
      <c r="B40" s="142"/>
      <c r="C40" s="142"/>
      <c r="D40" s="142"/>
      <c r="E40" s="142"/>
      <c r="F40" s="142"/>
      <c r="G40" s="142"/>
      <c r="H40" s="172"/>
      <c r="I40" s="173"/>
    </row>
    <row r="41" spans="1:9" ht="18" x14ac:dyDescent="0.35">
      <c r="A41" s="149" t="s">
        <v>10</v>
      </c>
      <c r="B41" s="150"/>
      <c r="C41" s="150"/>
      <c r="D41" s="150"/>
      <c r="E41" s="150"/>
      <c r="F41" s="150"/>
      <c r="G41" s="150"/>
      <c r="H41" s="149"/>
      <c r="I41" s="151"/>
    </row>
    <row r="42" spans="1:9" ht="28.95" customHeight="1" x14ac:dyDescent="0.3">
      <c r="A42" s="155" t="s">
        <v>20</v>
      </c>
      <c r="B42" s="156"/>
      <c r="C42" s="156"/>
      <c r="D42" s="156"/>
      <c r="E42" s="156"/>
      <c r="F42" s="156"/>
      <c r="G42" s="156"/>
      <c r="H42" s="192">
        <f>H16</f>
        <v>0</v>
      </c>
      <c r="I42" s="195"/>
    </row>
    <row r="43" spans="1:9" ht="18" x14ac:dyDescent="0.3">
      <c r="A43" s="158" t="s">
        <v>12</v>
      </c>
      <c r="B43" s="159"/>
      <c r="C43" s="159"/>
      <c r="D43" s="159"/>
      <c r="E43" s="159"/>
      <c r="F43" s="159"/>
      <c r="G43" s="159"/>
      <c r="H43" s="158"/>
      <c r="I43" s="160"/>
    </row>
    <row r="44" spans="1:9" ht="16.2" customHeight="1" x14ac:dyDescent="0.3">
      <c r="A44" s="138" t="s">
        <v>21</v>
      </c>
      <c r="B44" s="139"/>
      <c r="C44" s="139"/>
      <c r="D44" s="139"/>
      <c r="E44" s="139"/>
      <c r="F44" s="139"/>
      <c r="G44" s="139"/>
      <c r="H44" s="192">
        <f>H40+H42</f>
        <v>0</v>
      </c>
      <c r="I44" s="195"/>
    </row>
    <row r="45" spans="1:9" x14ac:dyDescent="0.3">
      <c r="A45" s="54"/>
      <c r="B45" s="55"/>
      <c r="C45" s="55"/>
      <c r="D45" s="55"/>
      <c r="E45" s="55"/>
      <c r="F45" s="55"/>
      <c r="G45" s="55"/>
      <c r="H45" s="55"/>
      <c r="I45" s="56"/>
    </row>
    <row r="46" spans="1:9" ht="28.95" customHeight="1" x14ac:dyDescent="0.3">
      <c r="A46" s="121" t="s">
        <v>80</v>
      </c>
      <c r="B46" s="122"/>
      <c r="C46" s="122"/>
      <c r="D46" s="122"/>
      <c r="E46" s="122"/>
      <c r="F46" s="122"/>
      <c r="G46" s="122"/>
      <c r="H46" s="122"/>
      <c r="I46" s="123"/>
    </row>
    <row r="47" spans="1:9" ht="28.95" customHeight="1" x14ac:dyDescent="0.3">
      <c r="A47" s="141" t="s">
        <v>78</v>
      </c>
      <c r="B47" s="142"/>
      <c r="C47" s="142"/>
      <c r="D47" s="142"/>
      <c r="E47" s="142"/>
      <c r="F47" s="142"/>
      <c r="G47" s="142"/>
      <c r="H47" s="179">
        <f>H42</f>
        <v>0</v>
      </c>
      <c r="I47" s="180"/>
    </row>
    <row r="48" spans="1:9" ht="18" x14ac:dyDescent="0.35">
      <c r="A48" s="128" t="s">
        <v>16</v>
      </c>
      <c r="B48" s="129"/>
      <c r="C48" s="129"/>
      <c r="D48" s="129"/>
      <c r="E48" s="129"/>
      <c r="F48" s="129"/>
      <c r="G48" s="129"/>
      <c r="H48" s="196"/>
      <c r="I48" s="148"/>
    </row>
    <row r="49" spans="1:9" ht="16.2" customHeight="1" x14ac:dyDescent="0.3">
      <c r="A49" s="141" t="s">
        <v>21</v>
      </c>
      <c r="B49" s="142"/>
      <c r="C49" s="142"/>
      <c r="D49" s="142"/>
      <c r="E49" s="142"/>
      <c r="F49" s="142"/>
      <c r="G49" s="142"/>
      <c r="H49" s="192">
        <f>H44</f>
        <v>0</v>
      </c>
      <c r="I49" s="195"/>
    </row>
    <row r="50" spans="1:9" ht="28.95" customHeight="1" x14ac:dyDescent="0.3">
      <c r="A50" s="97" t="s">
        <v>172</v>
      </c>
      <c r="B50" s="98"/>
      <c r="C50" s="98"/>
      <c r="D50" s="98"/>
      <c r="E50" s="98"/>
      <c r="F50" s="98"/>
      <c r="G50" s="98"/>
      <c r="H50" s="185">
        <f>IFERROR(H47/H49,0)</f>
        <v>0</v>
      </c>
      <c r="I50" s="186"/>
    </row>
    <row r="51" spans="1:9" x14ac:dyDescent="0.3">
      <c r="A51" s="54"/>
      <c r="B51" s="55"/>
      <c r="C51" s="55"/>
      <c r="D51" s="55"/>
      <c r="E51" s="55"/>
      <c r="F51" s="55"/>
      <c r="G51" s="55"/>
      <c r="H51" s="55"/>
      <c r="I51" s="56"/>
    </row>
    <row r="52" spans="1:9" x14ac:dyDescent="0.3">
      <c r="A52" s="103" t="s">
        <v>174</v>
      </c>
      <c r="B52" s="104"/>
      <c r="C52" s="104"/>
      <c r="D52" s="104"/>
      <c r="E52" s="104"/>
      <c r="F52" s="104"/>
      <c r="G52" s="104"/>
      <c r="H52" s="104"/>
      <c r="I52" s="105"/>
    </row>
    <row r="53" spans="1:9" ht="16.2" customHeight="1" x14ac:dyDescent="0.3">
      <c r="A53" s="144" t="s">
        <v>175</v>
      </c>
      <c r="B53" s="145"/>
      <c r="C53" s="145"/>
      <c r="D53" s="145"/>
      <c r="E53" s="145"/>
      <c r="F53" s="145"/>
      <c r="G53" s="145"/>
      <c r="H53" s="168">
        <f>IFERROR(VLOOKUP(A1,'AU List for drop down'!$A$2:$M$70,11,FALSE),0)</f>
        <v>0</v>
      </c>
      <c r="I53" s="169"/>
    </row>
    <row r="54" spans="1:9" ht="18" x14ac:dyDescent="0.35">
      <c r="A54" s="128" t="s">
        <v>17</v>
      </c>
      <c r="B54" s="129"/>
      <c r="C54" s="129"/>
      <c r="D54" s="129"/>
      <c r="E54" s="129"/>
      <c r="F54" s="129"/>
      <c r="G54" s="129"/>
      <c r="H54" s="128"/>
      <c r="I54" s="130"/>
    </row>
    <row r="55" spans="1:9" ht="28.95" customHeight="1" x14ac:dyDescent="0.3">
      <c r="A55" s="97" t="s">
        <v>172</v>
      </c>
      <c r="B55" s="98"/>
      <c r="C55" s="98"/>
      <c r="D55" s="98"/>
      <c r="E55" s="98"/>
      <c r="F55" s="98"/>
      <c r="G55" s="98"/>
      <c r="H55" s="188">
        <f>H50</f>
        <v>0</v>
      </c>
      <c r="I55" s="189"/>
    </row>
    <row r="56" spans="1:9" ht="28.95" customHeight="1" x14ac:dyDescent="0.3">
      <c r="A56" s="125" t="s">
        <v>176</v>
      </c>
      <c r="B56" s="126"/>
      <c r="C56" s="126"/>
      <c r="D56" s="126"/>
      <c r="E56" s="126"/>
      <c r="F56" s="126"/>
      <c r="G56" s="126"/>
      <c r="H56" s="168">
        <f>IFERROR(H53*H55,0)</f>
        <v>0</v>
      </c>
      <c r="I56" s="169"/>
    </row>
    <row r="57" spans="1:9" x14ac:dyDescent="0.3">
      <c r="A57" s="69"/>
      <c r="B57" s="70"/>
      <c r="C57" s="70"/>
      <c r="D57" s="70"/>
      <c r="E57" s="70"/>
      <c r="F57" s="70"/>
      <c r="G57" s="70"/>
      <c r="H57" s="53"/>
      <c r="I57" s="40"/>
    </row>
    <row r="58" spans="1:9" x14ac:dyDescent="0.3">
      <c r="A58" s="20"/>
      <c r="B58" s="20"/>
      <c r="C58" s="20"/>
      <c r="D58" s="20"/>
      <c r="E58" s="20"/>
      <c r="F58" s="20"/>
      <c r="G58" s="20"/>
      <c r="H58" s="20"/>
      <c r="I58" s="19"/>
    </row>
    <row r="59" spans="1:9" ht="43.5" customHeight="1" x14ac:dyDescent="0.3">
      <c r="A59" s="124" t="s">
        <v>186</v>
      </c>
      <c r="B59" s="124"/>
      <c r="C59" s="124"/>
      <c r="D59" s="124"/>
      <c r="E59" s="124"/>
      <c r="F59" s="124"/>
      <c r="G59" s="124"/>
      <c r="H59" s="124"/>
      <c r="I59" s="124"/>
    </row>
    <row r="60" spans="1:9" x14ac:dyDescent="0.3">
      <c r="A60" s="17"/>
      <c r="B60" s="17"/>
      <c r="C60" s="17"/>
      <c r="D60" s="17"/>
      <c r="E60" s="17"/>
      <c r="F60" s="17"/>
      <c r="G60" s="17"/>
      <c r="H60" s="17"/>
      <c r="I60" s="17"/>
    </row>
    <row r="61" spans="1:9" ht="28.95" customHeight="1" x14ac:dyDescent="0.3">
      <c r="A61" s="111" t="s">
        <v>27</v>
      </c>
      <c r="B61" s="112"/>
      <c r="C61" s="112"/>
      <c r="D61" s="112"/>
      <c r="E61" s="112"/>
      <c r="F61" s="112"/>
      <c r="G61" s="112"/>
      <c r="H61" s="112"/>
      <c r="I61" s="113"/>
    </row>
    <row r="62" spans="1:9" ht="28.95" customHeight="1" x14ac:dyDescent="0.3">
      <c r="A62" s="90" t="s">
        <v>28</v>
      </c>
      <c r="B62" s="91"/>
      <c r="C62" s="91"/>
      <c r="D62" s="91"/>
      <c r="E62" s="91"/>
      <c r="F62" s="91"/>
      <c r="G62" s="91"/>
      <c r="H62" s="190"/>
      <c r="I62" s="191"/>
    </row>
    <row r="63" spans="1:9" ht="43.5" customHeight="1" x14ac:dyDescent="0.3">
      <c r="A63" s="125" t="s">
        <v>179</v>
      </c>
      <c r="B63" s="126"/>
      <c r="C63" s="126"/>
      <c r="D63" s="126"/>
      <c r="E63" s="126"/>
      <c r="F63" s="126"/>
      <c r="G63" s="126"/>
      <c r="H63" s="190"/>
      <c r="I63" s="191"/>
    </row>
    <row r="64" spans="1:9" ht="43.5" customHeight="1" x14ac:dyDescent="0.3">
      <c r="A64" s="125" t="s">
        <v>178</v>
      </c>
      <c r="B64" s="126"/>
      <c r="C64" s="126"/>
      <c r="D64" s="126"/>
      <c r="E64" s="126"/>
      <c r="F64" s="126"/>
      <c r="G64" s="126"/>
      <c r="H64" s="190"/>
      <c r="I64" s="191"/>
    </row>
    <row r="65" spans="1:9" ht="16.2" customHeight="1" x14ac:dyDescent="0.3">
      <c r="A65" s="192" t="s">
        <v>29</v>
      </c>
      <c r="B65" s="193"/>
      <c r="C65" s="193"/>
      <c r="D65" s="193"/>
      <c r="E65" s="193"/>
      <c r="F65" s="193"/>
      <c r="G65" s="193"/>
      <c r="H65" s="168">
        <f>H62+H63+H64</f>
        <v>0</v>
      </c>
      <c r="I65" s="169"/>
    </row>
    <row r="67" spans="1:9" ht="43.5" customHeight="1" x14ac:dyDescent="0.3">
      <c r="A67" s="161" t="s">
        <v>187</v>
      </c>
      <c r="B67" s="161"/>
      <c r="C67" s="161"/>
      <c r="D67" s="161"/>
      <c r="E67" s="161"/>
      <c r="F67" s="161"/>
      <c r="G67" s="161"/>
      <c r="H67" s="161"/>
      <c r="I67" s="161"/>
    </row>
    <row r="68" spans="1:9" x14ac:dyDescent="0.3">
      <c r="A68" s="18"/>
      <c r="B68" s="18"/>
      <c r="C68" s="18"/>
      <c r="D68" s="18"/>
      <c r="E68" s="18"/>
      <c r="F68" s="18"/>
      <c r="G68" s="18"/>
      <c r="H68" s="18"/>
      <c r="I68" s="18"/>
    </row>
    <row r="69" spans="1:9" ht="28.95" customHeight="1" x14ac:dyDescent="0.3">
      <c r="A69" s="108" t="s">
        <v>33</v>
      </c>
      <c r="B69" s="109"/>
      <c r="C69" s="109"/>
      <c r="D69" s="109"/>
      <c r="E69" s="109"/>
      <c r="F69" s="109"/>
      <c r="G69" s="109"/>
      <c r="H69" s="109"/>
      <c r="I69" s="110"/>
    </row>
    <row r="70" spans="1:9" ht="43.5" customHeight="1" x14ac:dyDescent="0.3">
      <c r="A70" s="125" t="s">
        <v>181</v>
      </c>
      <c r="B70" s="126"/>
      <c r="C70" s="126"/>
      <c r="D70" s="126"/>
      <c r="E70" s="126"/>
      <c r="F70" s="126"/>
      <c r="G70" s="126"/>
      <c r="H70" s="168">
        <f>H63</f>
        <v>0</v>
      </c>
      <c r="I70" s="169"/>
    </row>
    <row r="71" spans="1:9" ht="28.95" customHeight="1" x14ac:dyDescent="0.3">
      <c r="A71" s="125" t="s">
        <v>173</v>
      </c>
      <c r="B71" s="126"/>
      <c r="C71" s="126"/>
      <c r="D71" s="126"/>
      <c r="E71" s="126"/>
      <c r="F71" s="126"/>
      <c r="G71" s="126"/>
      <c r="H71" s="168">
        <f>H37</f>
        <v>0</v>
      </c>
      <c r="I71" s="169"/>
    </row>
    <row r="72" spans="1:9" ht="32.700000000000003" customHeight="1" x14ac:dyDescent="0.3">
      <c r="A72" s="162" t="str">
        <f>IF(H72&gt;=0,"☑  Section 611 Required Proportionate Share MET with an Excess of the Required Proportionate Share Already Used in the Amount of:","⮽  Section 611 Required Proportionate Share NOT Met with a SHORTFALL of:")</f>
        <v>☑  Section 611 Required Proportionate Share MET with an Excess of the Required Proportionate Share Already Used in the Amount of:</v>
      </c>
      <c r="B72" s="215"/>
      <c r="C72" s="215"/>
      <c r="D72" s="215"/>
      <c r="E72" s="215"/>
      <c r="F72" s="215"/>
      <c r="G72" s="215"/>
      <c r="H72" s="166">
        <f>H70-H71</f>
        <v>0</v>
      </c>
      <c r="I72" s="167"/>
    </row>
    <row r="73" spans="1:9" x14ac:dyDescent="0.3">
      <c r="A73" s="213"/>
      <c r="B73" s="117"/>
      <c r="C73" s="117"/>
      <c r="D73" s="117"/>
      <c r="E73" s="117"/>
      <c r="F73" s="117"/>
      <c r="G73" s="117"/>
      <c r="H73" s="117"/>
      <c r="I73" s="214"/>
    </row>
    <row r="74" spans="1:9" ht="28.95" customHeight="1" x14ac:dyDescent="0.3">
      <c r="A74" s="108" t="s">
        <v>34</v>
      </c>
      <c r="B74" s="109"/>
      <c r="C74" s="109"/>
      <c r="D74" s="109"/>
      <c r="E74" s="109"/>
      <c r="F74" s="109"/>
      <c r="G74" s="109"/>
      <c r="H74" s="109"/>
      <c r="I74" s="110"/>
    </row>
    <row r="75" spans="1:9" ht="43.5" customHeight="1" x14ac:dyDescent="0.3">
      <c r="A75" s="125" t="s">
        <v>183</v>
      </c>
      <c r="B75" s="126"/>
      <c r="C75" s="126"/>
      <c r="D75" s="126"/>
      <c r="E75" s="126"/>
      <c r="F75" s="126"/>
      <c r="G75" s="126"/>
      <c r="H75" s="168">
        <f>H64</f>
        <v>0</v>
      </c>
      <c r="I75" s="169"/>
    </row>
    <row r="76" spans="1:9" ht="28.95" customHeight="1" x14ac:dyDescent="0.3">
      <c r="A76" s="125" t="s">
        <v>176</v>
      </c>
      <c r="B76" s="126"/>
      <c r="C76" s="126"/>
      <c r="D76" s="126"/>
      <c r="E76" s="126"/>
      <c r="F76" s="126"/>
      <c r="G76" s="126"/>
      <c r="H76" s="168">
        <f>H56</f>
        <v>0</v>
      </c>
      <c r="I76" s="169"/>
    </row>
    <row r="77" spans="1:9" ht="32.700000000000003" customHeight="1" x14ac:dyDescent="0.3">
      <c r="A77" s="118" t="str">
        <f>IF(H77&gt;=0,"☑  Section 619 Required Proportionate Share MET with an Excess of:","⮽  Section 619 Required Proportionate Share NOT Met with a SHORTFALL of:")</f>
        <v>☑  Section 619 Required Proportionate Share MET with an Excess of:</v>
      </c>
      <c r="B77" s="170"/>
      <c r="C77" s="170"/>
      <c r="D77" s="170"/>
      <c r="E77" s="170"/>
      <c r="F77" s="170"/>
      <c r="G77" s="170"/>
      <c r="H77" s="166">
        <f>H75-H76</f>
        <v>0</v>
      </c>
      <c r="I77" s="167"/>
    </row>
    <row r="78" spans="1:9" ht="15.6" x14ac:dyDescent="0.3">
      <c r="A78" s="71"/>
      <c r="B78" s="72"/>
      <c r="C78" s="72"/>
      <c r="D78" s="72"/>
      <c r="E78" s="72"/>
      <c r="F78" s="72"/>
      <c r="G78" s="72"/>
      <c r="H78" s="73"/>
      <c r="I78" s="74"/>
    </row>
    <row r="79" spans="1:9" x14ac:dyDescent="0.3">
      <c r="A79" s="18"/>
      <c r="B79" s="18"/>
      <c r="C79" s="18"/>
      <c r="D79" s="18"/>
      <c r="E79" s="18"/>
      <c r="F79" s="18"/>
      <c r="G79" s="18"/>
      <c r="H79" s="18"/>
      <c r="I79" s="18"/>
    </row>
    <row r="80" spans="1:9" ht="101.7" customHeight="1" x14ac:dyDescent="0.3">
      <c r="A80" s="106" t="s">
        <v>38</v>
      </c>
      <c r="B80" s="106"/>
      <c r="C80" s="106"/>
      <c r="D80" s="106"/>
      <c r="E80" s="106"/>
      <c r="F80" s="106"/>
      <c r="G80" s="106"/>
      <c r="H80" s="106"/>
      <c r="I80" s="106"/>
    </row>
    <row r="82" spans="1:9" ht="48.6" customHeight="1" x14ac:dyDescent="0.3">
      <c r="A82" s="87" t="s">
        <v>188</v>
      </c>
      <c r="B82" s="88"/>
      <c r="C82" s="88"/>
      <c r="D82" s="88"/>
      <c r="E82" s="88"/>
      <c r="F82" s="88"/>
      <c r="G82" s="88"/>
      <c r="H82" s="88"/>
      <c r="I82" s="89"/>
    </row>
    <row r="83" spans="1:9" ht="28.95" customHeight="1" x14ac:dyDescent="0.3">
      <c r="A83" s="83" t="str">
        <f>IF(H83&gt;=0,"Section 611 Expenditures in Excess of the Already Used Required Private School Proportionate Share","Section 611 Amount of Shortfall")</f>
        <v>Section 611 Expenditures in Excess of the Already Used Required Private School Proportionate Share</v>
      </c>
      <c r="B83" s="194"/>
      <c r="C83" s="194"/>
      <c r="D83" s="194"/>
      <c r="E83" s="194"/>
      <c r="F83" s="194"/>
      <c r="G83" s="194"/>
      <c r="H83" s="166">
        <f>H72</f>
        <v>0</v>
      </c>
      <c r="I83" s="167"/>
    </row>
    <row r="84" spans="1:9" ht="28.95" customHeight="1" x14ac:dyDescent="0.3">
      <c r="A84" s="83" t="str">
        <f>IF(H84&gt;=0,"Section 619 Fund in Excess of the Already Used Required Private School Proportionate Share","Section 619 Amount of Shortfall")</f>
        <v>Section 619 Fund in Excess of the Already Used Required Private School Proportionate Share</v>
      </c>
      <c r="B84" s="194"/>
      <c r="C84" s="194"/>
      <c r="D84" s="194"/>
      <c r="E84" s="194"/>
      <c r="F84" s="194"/>
      <c r="G84" s="194"/>
      <c r="H84" s="166">
        <f>H77</f>
        <v>0</v>
      </c>
      <c r="I84" s="167"/>
    </row>
    <row r="85" spans="1:9" ht="28.95" customHeight="1" x14ac:dyDescent="0.3">
      <c r="A85" s="86" t="str">
        <f>IF(H85&gt;=0,"Section 611 &amp; 619 Private School Proportionate Share Amount MET with Federal Funds ONLY, No Further Action is Required","Section 611 &amp; 619 Private School Proportionate Share NOT Met Using only Federal Funds, Proceed to Next Remedy")</f>
        <v>Section 611 &amp; 619 Private School Proportionate Share Amount MET with Federal Funds ONLY, No Further Action is Required</v>
      </c>
      <c r="B85" s="84"/>
      <c r="C85" s="84"/>
      <c r="D85" s="84"/>
      <c r="E85" s="84"/>
      <c r="F85" s="84"/>
      <c r="G85" s="84"/>
      <c r="H85" s="166">
        <f>H83+H84</f>
        <v>0</v>
      </c>
      <c r="I85" s="167"/>
    </row>
    <row r="86" spans="1:9" x14ac:dyDescent="0.3">
      <c r="A86" s="54"/>
      <c r="B86" s="55"/>
      <c r="C86" s="55"/>
      <c r="D86" s="55"/>
      <c r="E86" s="55"/>
      <c r="F86" s="55"/>
      <c r="G86" s="55"/>
      <c r="H86" s="55"/>
      <c r="I86" s="56"/>
    </row>
    <row r="87" spans="1:9" ht="42" customHeight="1" x14ac:dyDescent="0.3">
      <c r="A87" s="87" t="s">
        <v>229</v>
      </c>
      <c r="B87" s="88"/>
      <c r="C87" s="88"/>
      <c r="D87" s="88"/>
      <c r="E87" s="88"/>
      <c r="F87" s="88"/>
      <c r="G87" s="88"/>
      <c r="H87" s="88"/>
      <c r="I87" s="89"/>
    </row>
    <row r="88" spans="1:9" ht="28.95" customHeight="1" x14ac:dyDescent="0.3">
      <c r="A88" s="90" t="s">
        <v>28</v>
      </c>
      <c r="B88" s="91"/>
      <c r="C88" s="91"/>
      <c r="D88" s="91"/>
      <c r="E88" s="91"/>
      <c r="F88" s="91"/>
      <c r="G88" s="91"/>
      <c r="H88" s="168">
        <f>H62</f>
        <v>0</v>
      </c>
      <c r="I88" s="169"/>
    </row>
    <row r="89" spans="1:9" ht="28.95" customHeight="1" x14ac:dyDescent="0.3">
      <c r="A89" s="86" t="str">
        <f>IF(H89&gt;=0,"Section 611 &amp; 619 Private School Proportionate Share Amount MET with Federal Funds ONLY, No Further Action is Required","Section 611 &amp; 619 Private School Proportionate Share NOT Met Using only Federal Funds")</f>
        <v>Section 611 &amp; 619 Private School Proportionate Share Amount MET with Federal Funds ONLY, No Further Action is Required</v>
      </c>
      <c r="B89" s="84"/>
      <c r="C89" s="84"/>
      <c r="D89" s="84"/>
      <c r="E89" s="84"/>
      <c r="F89" s="84"/>
      <c r="G89" s="84"/>
      <c r="H89" s="166">
        <f>H85</f>
        <v>0</v>
      </c>
      <c r="I89" s="167"/>
    </row>
    <row r="90" spans="1:9" ht="28.95" customHeight="1" x14ac:dyDescent="0.3">
      <c r="A90" s="90" t="str">
        <f>IF(H90&gt;=0,"Section 611 and 619 Proportionate Share is MET; No Furhter Remedy is Necessary","Section 611 and/or Section 619 is NOT Met by this Amount; AU Must Work with CDE to Determine a Final Remedy")</f>
        <v>Section 611 and 619 Proportionate Share is MET; No Furhter Remedy is Necessary</v>
      </c>
      <c r="B90" s="91"/>
      <c r="C90" s="91"/>
      <c r="D90" s="91"/>
      <c r="E90" s="91"/>
      <c r="F90" s="91"/>
      <c r="G90" s="91"/>
      <c r="H90" s="166">
        <f>H88+H89</f>
        <v>0</v>
      </c>
      <c r="I90" s="167"/>
    </row>
    <row r="92" spans="1:9" x14ac:dyDescent="0.3">
      <c r="A92" s="219" t="s">
        <v>230</v>
      </c>
      <c r="B92" s="219"/>
      <c r="C92" s="13"/>
      <c r="D92" s="13"/>
      <c r="E92" s="13"/>
      <c r="F92" s="13"/>
      <c r="G92" s="13"/>
      <c r="H92" s="13"/>
      <c r="I92" s="13"/>
    </row>
    <row r="93" spans="1:9" x14ac:dyDescent="0.3">
      <c r="A93" s="203"/>
      <c r="B93" s="204"/>
      <c r="C93" s="204"/>
      <c r="D93" s="204"/>
      <c r="E93" s="204"/>
      <c r="F93" s="204"/>
      <c r="G93" s="204"/>
      <c r="H93" s="204"/>
      <c r="I93" s="205"/>
    </row>
    <row r="94" spans="1:9" x14ac:dyDescent="0.3">
      <c r="A94" s="206"/>
      <c r="B94" s="207"/>
      <c r="C94" s="207"/>
      <c r="D94" s="207"/>
      <c r="E94" s="207"/>
      <c r="F94" s="207"/>
      <c r="G94" s="207"/>
      <c r="H94" s="207"/>
      <c r="I94" s="208"/>
    </row>
    <row r="95" spans="1:9" x14ac:dyDescent="0.3">
      <c r="A95" s="206"/>
      <c r="B95" s="207"/>
      <c r="C95" s="207"/>
      <c r="D95" s="207"/>
      <c r="E95" s="207"/>
      <c r="F95" s="207"/>
      <c r="G95" s="207"/>
      <c r="H95" s="207"/>
      <c r="I95" s="208"/>
    </row>
    <row r="96" spans="1:9" x14ac:dyDescent="0.3">
      <c r="A96" s="206"/>
      <c r="B96" s="207"/>
      <c r="C96" s="207"/>
      <c r="D96" s="207"/>
      <c r="E96" s="207"/>
      <c r="F96" s="207"/>
      <c r="G96" s="207"/>
      <c r="H96" s="207"/>
      <c r="I96" s="208"/>
    </row>
    <row r="97" spans="1:9" x14ac:dyDescent="0.3">
      <c r="A97" s="206"/>
      <c r="B97" s="207"/>
      <c r="C97" s="207"/>
      <c r="D97" s="207"/>
      <c r="E97" s="207"/>
      <c r="F97" s="207"/>
      <c r="G97" s="207"/>
      <c r="H97" s="207"/>
      <c r="I97" s="208"/>
    </row>
    <row r="98" spans="1:9" x14ac:dyDescent="0.3">
      <c r="A98" s="206"/>
      <c r="B98" s="207"/>
      <c r="C98" s="207"/>
      <c r="D98" s="207"/>
      <c r="E98" s="207"/>
      <c r="F98" s="207"/>
      <c r="G98" s="207"/>
      <c r="H98" s="207"/>
      <c r="I98" s="208"/>
    </row>
    <row r="99" spans="1:9" x14ac:dyDescent="0.3">
      <c r="A99" s="206"/>
      <c r="B99" s="207"/>
      <c r="C99" s="207"/>
      <c r="D99" s="207"/>
      <c r="E99" s="207"/>
      <c r="F99" s="207"/>
      <c r="G99" s="207"/>
      <c r="H99" s="207"/>
      <c r="I99" s="208"/>
    </row>
    <row r="100" spans="1:9" x14ac:dyDescent="0.3">
      <c r="A100" s="206"/>
      <c r="B100" s="207"/>
      <c r="C100" s="207"/>
      <c r="D100" s="207"/>
      <c r="E100" s="207"/>
      <c r="F100" s="207"/>
      <c r="G100" s="207"/>
      <c r="H100" s="207"/>
      <c r="I100" s="208"/>
    </row>
    <row r="101" spans="1:9" x14ac:dyDescent="0.3">
      <c r="A101" s="206"/>
      <c r="B101" s="207"/>
      <c r="C101" s="207"/>
      <c r="D101" s="207"/>
      <c r="E101" s="207"/>
      <c r="F101" s="207"/>
      <c r="G101" s="207"/>
      <c r="H101" s="207"/>
      <c r="I101" s="208"/>
    </row>
    <row r="102" spans="1:9" x14ac:dyDescent="0.3">
      <c r="A102" s="206"/>
      <c r="B102" s="207"/>
      <c r="C102" s="207"/>
      <c r="D102" s="207"/>
      <c r="E102" s="207"/>
      <c r="F102" s="207"/>
      <c r="G102" s="207"/>
      <c r="H102" s="207"/>
      <c r="I102" s="208"/>
    </row>
    <row r="103" spans="1:9" x14ac:dyDescent="0.3">
      <c r="A103" s="209"/>
      <c r="B103" s="210"/>
      <c r="C103" s="210"/>
      <c r="D103" s="210"/>
      <c r="E103" s="210"/>
      <c r="F103" s="210"/>
      <c r="G103" s="210"/>
      <c r="H103" s="210"/>
      <c r="I103" s="211"/>
    </row>
  </sheetData>
  <sheetProtection algorithmName="SHA-512" hashValue="aTQDfavcHPr/mHLI17JSPfiFie6h4zlXXk5DiW9j5IqzB7ZaskoniIs1S0ye5QpLFyBhRQJUY9Aa5F+Iqz6Ipg==" saltValue="lj6W9Fu3f9IVg1BC+8MYgw==" spinCount="100000" sheet="1" objects="1" scenarios="1"/>
  <mergeCells count="135">
    <mergeCell ref="A92:B92"/>
    <mergeCell ref="A93:I103"/>
    <mergeCell ref="A2:I2"/>
    <mergeCell ref="B6:C6"/>
    <mergeCell ref="D6:E6"/>
    <mergeCell ref="F6:G6"/>
    <mergeCell ref="H6:I6"/>
    <mergeCell ref="B7:C7"/>
    <mergeCell ref="D7:E7"/>
    <mergeCell ref="F7:G7"/>
    <mergeCell ref="H7:I7"/>
    <mergeCell ref="A3:I3"/>
    <mergeCell ref="B4:C4"/>
    <mergeCell ref="D4:E4"/>
    <mergeCell ref="F4:G4"/>
    <mergeCell ref="H4:I4"/>
    <mergeCell ref="B5:C5"/>
    <mergeCell ref="D5:E5"/>
    <mergeCell ref="F5:G5"/>
    <mergeCell ref="H5:I5"/>
    <mergeCell ref="A11:I11"/>
    <mergeCell ref="A13:I13"/>
    <mergeCell ref="A15:G15"/>
    <mergeCell ref="H15:I15"/>
    <mergeCell ref="A16:G16"/>
    <mergeCell ref="H16:I16"/>
    <mergeCell ref="B8:C8"/>
    <mergeCell ref="D8:E8"/>
    <mergeCell ref="F8:G8"/>
    <mergeCell ref="H8:I8"/>
    <mergeCell ref="B9:C9"/>
    <mergeCell ref="D9:E9"/>
    <mergeCell ref="F9:G9"/>
    <mergeCell ref="H9:I9"/>
    <mergeCell ref="A23:G23"/>
    <mergeCell ref="H23:I23"/>
    <mergeCell ref="A24:G24"/>
    <mergeCell ref="H24:I24"/>
    <mergeCell ref="A25:G25"/>
    <mergeCell ref="H25:I25"/>
    <mergeCell ref="A18:I18"/>
    <mergeCell ref="A20:I20"/>
    <mergeCell ref="A21:G21"/>
    <mergeCell ref="H21:I21"/>
    <mergeCell ref="A22:G22"/>
    <mergeCell ref="H22:I22"/>
    <mergeCell ref="A31:G31"/>
    <mergeCell ref="H31:I31"/>
    <mergeCell ref="A33:I33"/>
    <mergeCell ref="A34:G34"/>
    <mergeCell ref="H34:I34"/>
    <mergeCell ref="A35:G35"/>
    <mergeCell ref="H35:I35"/>
    <mergeCell ref="A27:I27"/>
    <mergeCell ref="A28:G28"/>
    <mergeCell ref="H28:I28"/>
    <mergeCell ref="A29:G29"/>
    <mergeCell ref="H29:I29"/>
    <mergeCell ref="A30:G30"/>
    <mergeCell ref="H30:I30"/>
    <mergeCell ref="A41:G41"/>
    <mergeCell ref="H41:I41"/>
    <mergeCell ref="A42:G42"/>
    <mergeCell ref="H42:I42"/>
    <mergeCell ref="A43:G43"/>
    <mergeCell ref="H43:I43"/>
    <mergeCell ref="A36:G36"/>
    <mergeCell ref="H36:I36"/>
    <mergeCell ref="A37:G37"/>
    <mergeCell ref="H37:I37"/>
    <mergeCell ref="A39:I39"/>
    <mergeCell ref="A40:G40"/>
    <mergeCell ref="H40:I40"/>
    <mergeCell ref="A49:G49"/>
    <mergeCell ref="H49:I49"/>
    <mergeCell ref="A50:G50"/>
    <mergeCell ref="H50:I50"/>
    <mergeCell ref="A52:I52"/>
    <mergeCell ref="A53:G53"/>
    <mergeCell ref="H53:I53"/>
    <mergeCell ref="A44:G44"/>
    <mergeCell ref="H44:I44"/>
    <mergeCell ref="A46:I46"/>
    <mergeCell ref="A47:G47"/>
    <mergeCell ref="H47:I47"/>
    <mergeCell ref="A48:G48"/>
    <mergeCell ref="H48:I48"/>
    <mergeCell ref="A59:I59"/>
    <mergeCell ref="A61:I61"/>
    <mergeCell ref="A62:G62"/>
    <mergeCell ref="H62:I62"/>
    <mergeCell ref="A63:G63"/>
    <mergeCell ref="H63:I63"/>
    <mergeCell ref="A54:G54"/>
    <mergeCell ref="H54:I54"/>
    <mergeCell ref="A55:G55"/>
    <mergeCell ref="H55:I55"/>
    <mergeCell ref="A56:G56"/>
    <mergeCell ref="H56:I56"/>
    <mergeCell ref="A70:G70"/>
    <mergeCell ref="H70:I70"/>
    <mergeCell ref="A71:G71"/>
    <mergeCell ref="H71:I71"/>
    <mergeCell ref="A72:G72"/>
    <mergeCell ref="H72:I72"/>
    <mergeCell ref="A64:G64"/>
    <mergeCell ref="H64:I64"/>
    <mergeCell ref="A65:G65"/>
    <mergeCell ref="H65:I65"/>
    <mergeCell ref="A67:I67"/>
    <mergeCell ref="A69:I69"/>
    <mergeCell ref="A89:G89"/>
    <mergeCell ref="H89:I89"/>
    <mergeCell ref="A90:G90"/>
    <mergeCell ref="H90:I90"/>
    <mergeCell ref="A1:I1"/>
    <mergeCell ref="A84:G84"/>
    <mergeCell ref="H84:I84"/>
    <mergeCell ref="A85:G85"/>
    <mergeCell ref="H85:I85"/>
    <mergeCell ref="A87:I87"/>
    <mergeCell ref="A88:G88"/>
    <mergeCell ref="H88:I88"/>
    <mergeCell ref="A77:G77"/>
    <mergeCell ref="H77:I77"/>
    <mergeCell ref="A80:I80"/>
    <mergeCell ref="A82:I82"/>
    <mergeCell ref="A83:G83"/>
    <mergeCell ref="H83:I83"/>
    <mergeCell ref="A73:I73"/>
    <mergeCell ref="A74:I74"/>
    <mergeCell ref="A75:G75"/>
    <mergeCell ref="H75:I75"/>
    <mergeCell ref="A76:G76"/>
    <mergeCell ref="H76:I76"/>
  </mergeCells>
  <printOptions horizontalCentered="1"/>
  <pageMargins left="0.7" right="0.7" top="1" bottom="0.75" header="0.55000000000000004" footer="0.3"/>
  <pageSetup scale="97" fitToWidth="0" fitToHeight="0" orientation="portrait" r:id="rId1"/>
  <headerFooter>
    <oddHeader>&amp;CPrivate School Proportionate Share Corrective Action Plan Worksheet</oddHeader>
    <oddFooter>&amp;L&amp;G&amp;C
                                  &amp;A&amp;R&amp;P of &amp;N</oddFooter>
  </headerFooter>
  <rowBreaks count="4" manualBreakCount="4">
    <brk id="19" max="16383" man="1"/>
    <brk id="45" max="16383" man="1"/>
    <brk id="68" max="16383" man="1"/>
    <brk id="86"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90E9-9538-4C41-9931-97CA1A9E50E2}">
  <dimension ref="A1:J103"/>
  <sheetViews>
    <sheetView showGridLines="0" showRowColHeaders="0" showRuler="0" view="pageLayout" topLeftCell="A2" zoomScaleNormal="150" zoomScaleSheetLayoutView="110" workbookViewId="0">
      <selection activeCell="A12" sqref="A12"/>
    </sheetView>
  </sheetViews>
  <sheetFormatPr defaultRowHeight="14.4" x14ac:dyDescent="0.3"/>
  <cols>
    <col min="1" max="1" width="7.33203125" customWidth="1"/>
    <col min="2" max="9" width="9.44140625" customWidth="1"/>
    <col min="10" max="10" width="7.109375" customWidth="1"/>
  </cols>
  <sheetData>
    <row r="1" spans="1:10" x14ac:dyDescent="0.3">
      <c r="A1" s="220">
        <f>'FFY 2019_SFY 2020'!E1</f>
        <v>0</v>
      </c>
      <c r="B1" s="221"/>
      <c r="C1" s="221"/>
      <c r="D1" s="221"/>
      <c r="E1" s="221"/>
      <c r="F1" s="221"/>
      <c r="G1" s="221"/>
      <c r="H1" s="221"/>
      <c r="I1" s="222"/>
    </row>
    <row r="2" spans="1:10" x14ac:dyDescent="0.3">
      <c r="A2" s="32"/>
      <c r="B2" s="32"/>
      <c r="C2" s="32"/>
      <c r="D2" s="32"/>
      <c r="E2" s="32"/>
      <c r="F2" s="32"/>
      <c r="G2" s="32"/>
      <c r="H2" s="32"/>
      <c r="I2" s="32"/>
    </row>
    <row r="3" spans="1:10" ht="25.2" customHeight="1" x14ac:dyDescent="0.3">
      <c r="A3" s="242" t="s">
        <v>82</v>
      </c>
      <c r="B3" s="243"/>
      <c r="C3" s="243"/>
      <c r="D3" s="243"/>
      <c r="E3" s="243"/>
      <c r="F3" s="243"/>
      <c r="G3" s="243"/>
      <c r="H3" s="243"/>
      <c r="I3" s="244"/>
      <c r="J3" s="23"/>
    </row>
    <row r="4" spans="1:10" ht="24.45" customHeight="1" x14ac:dyDescent="0.3">
      <c r="A4" s="22"/>
      <c r="B4" s="212" t="s">
        <v>40</v>
      </c>
      <c r="C4" s="212"/>
      <c r="D4" s="212" t="s">
        <v>41</v>
      </c>
      <c r="E4" s="212"/>
      <c r="F4" s="212" t="s">
        <v>42</v>
      </c>
      <c r="G4" s="212"/>
      <c r="H4" s="212" t="s">
        <v>43</v>
      </c>
      <c r="I4" s="212"/>
      <c r="J4" s="22"/>
    </row>
    <row r="5" spans="1:10" ht="15.6" x14ac:dyDescent="0.3">
      <c r="A5" s="22"/>
      <c r="B5" s="197">
        <v>2019</v>
      </c>
      <c r="C5" s="197"/>
      <c r="D5" s="197">
        <v>2020</v>
      </c>
      <c r="E5" s="197"/>
      <c r="F5" s="197" t="s">
        <v>44</v>
      </c>
      <c r="G5" s="197"/>
      <c r="H5" s="197" t="s">
        <v>71</v>
      </c>
      <c r="I5" s="197"/>
      <c r="J5" s="22"/>
    </row>
    <row r="6" spans="1:10" ht="15.6" x14ac:dyDescent="0.3">
      <c r="A6" s="22"/>
      <c r="B6" s="197">
        <v>2020</v>
      </c>
      <c r="C6" s="197"/>
      <c r="D6" s="197">
        <v>2021</v>
      </c>
      <c r="E6" s="197"/>
      <c r="F6" s="197" t="s">
        <v>46</v>
      </c>
      <c r="G6" s="197"/>
      <c r="H6" s="197" t="s">
        <v>72</v>
      </c>
      <c r="I6" s="197"/>
      <c r="J6" s="22"/>
    </row>
    <row r="7" spans="1:10" ht="15.6" x14ac:dyDescent="0.3">
      <c r="A7" s="22"/>
      <c r="B7" s="242">
        <v>2021</v>
      </c>
      <c r="C7" s="243"/>
      <c r="D7" s="243">
        <v>2022</v>
      </c>
      <c r="E7" s="243"/>
      <c r="F7" s="243" t="s">
        <v>48</v>
      </c>
      <c r="G7" s="243"/>
      <c r="H7" s="243" t="s">
        <v>73</v>
      </c>
      <c r="I7" s="244"/>
      <c r="J7" s="22"/>
    </row>
    <row r="8" spans="1:10" ht="15.6" x14ac:dyDescent="0.3">
      <c r="A8" s="22"/>
      <c r="B8" s="197">
        <v>2022</v>
      </c>
      <c r="C8" s="197"/>
      <c r="D8" s="197">
        <v>2023</v>
      </c>
      <c r="E8" s="197"/>
      <c r="F8" s="197" t="s">
        <v>50</v>
      </c>
      <c r="G8" s="197"/>
      <c r="H8" s="197" t="s">
        <v>74</v>
      </c>
      <c r="I8" s="197"/>
      <c r="J8" s="22"/>
    </row>
    <row r="9" spans="1:10" ht="15.6" x14ac:dyDescent="0.3">
      <c r="A9" s="22"/>
      <c r="B9" s="197">
        <v>2023</v>
      </c>
      <c r="C9" s="197"/>
      <c r="D9" s="197">
        <v>2024</v>
      </c>
      <c r="E9" s="197"/>
      <c r="F9" s="197" t="s">
        <v>52</v>
      </c>
      <c r="G9" s="197"/>
      <c r="H9" s="197" t="s">
        <v>75</v>
      </c>
      <c r="I9" s="197"/>
      <c r="J9" s="22"/>
    </row>
    <row r="10" spans="1:10" ht="15.6" x14ac:dyDescent="0.3">
      <c r="A10" s="22"/>
      <c r="B10" s="22"/>
      <c r="C10" s="22"/>
      <c r="D10" s="22"/>
      <c r="E10" s="22"/>
      <c r="F10" s="22"/>
      <c r="G10" s="22"/>
      <c r="H10" s="22"/>
      <c r="I10" s="22"/>
      <c r="J10" s="22"/>
    </row>
    <row r="11" spans="1:10" ht="160.5" customHeight="1" x14ac:dyDescent="0.3">
      <c r="A11" s="171" t="s">
        <v>239</v>
      </c>
      <c r="B11" s="171"/>
      <c r="C11" s="171"/>
      <c r="D11" s="171"/>
      <c r="E11" s="171"/>
      <c r="F11" s="171"/>
      <c r="G11" s="171"/>
      <c r="H11" s="171"/>
      <c r="I11" s="171"/>
      <c r="J11" s="22"/>
    </row>
    <row r="12" spans="1:10" x14ac:dyDescent="0.3">
      <c r="B12" s="1"/>
      <c r="C12" s="1"/>
      <c r="D12" s="1"/>
      <c r="E12" s="1"/>
      <c r="F12" s="1"/>
      <c r="G12" s="1"/>
      <c r="H12" s="1"/>
      <c r="I12" s="1"/>
      <c r="J12" s="1"/>
    </row>
    <row r="13" spans="1:10" ht="87.45" customHeight="1" x14ac:dyDescent="0.3">
      <c r="A13" s="107" t="s">
        <v>189</v>
      </c>
      <c r="B13" s="107"/>
      <c r="C13" s="107"/>
      <c r="D13" s="107"/>
      <c r="E13" s="107"/>
      <c r="F13" s="107"/>
      <c r="G13" s="107"/>
      <c r="H13" s="107"/>
      <c r="I13" s="107"/>
    </row>
    <row r="15" spans="1:10" ht="28.95" customHeight="1" x14ac:dyDescent="0.3">
      <c r="A15" s="174" t="s">
        <v>3</v>
      </c>
      <c r="B15" s="175"/>
      <c r="C15" s="175"/>
      <c r="D15" s="175"/>
      <c r="E15" s="175"/>
      <c r="F15" s="175"/>
      <c r="G15" s="176"/>
      <c r="H15" s="177"/>
      <c r="I15" s="178"/>
    </row>
    <row r="16" spans="1:10" ht="28.95" customHeight="1" x14ac:dyDescent="0.3">
      <c r="A16" s="174" t="s">
        <v>4</v>
      </c>
      <c r="B16" s="175"/>
      <c r="C16" s="175"/>
      <c r="D16" s="175"/>
      <c r="E16" s="175"/>
      <c r="F16" s="175"/>
      <c r="G16" s="175"/>
      <c r="H16" s="177"/>
      <c r="I16" s="178"/>
    </row>
    <row r="18" spans="1:9" ht="30.45" customHeight="1" x14ac:dyDescent="0.3">
      <c r="A18" s="106" t="s">
        <v>193</v>
      </c>
      <c r="B18" s="106"/>
      <c r="C18" s="106"/>
      <c r="D18" s="106"/>
      <c r="E18" s="106"/>
      <c r="F18" s="106"/>
      <c r="G18" s="106"/>
      <c r="H18" s="106"/>
      <c r="I18" s="106"/>
    </row>
    <row r="20" spans="1:9" ht="28.95" customHeight="1" x14ac:dyDescent="0.3">
      <c r="A20" s="121" t="s">
        <v>76</v>
      </c>
      <c r="B20" s="122"/>
      <c r="C20" s="122"/>
      <c r="D20" s="122"/>
      <c r="E20" s="122"/>
      <c r="F20" s="122"/>
      <c r="G20" s="122"/>
      <c r="H20" s="122"/>
      <c r="I20" s="123"/>
    </row>
    <row r="21" spans="1:9" ht="16.2" customHeight="1" x14ac:dyDescent="0.3">
      <c r="A21" s="141" t="s">
        <v>19</v>
      </c>
      <c r="B21" s="142"/>
      <c r="C21" s="142"/>
      <c r="D21" s="142"/>
      <c r="E21" s="142"/>
      <c r="F21" s="142"/>
      <c r="G21" s="142"/>
      <c r="H21" s="172"/>
      <c r="I21" s="173"/>
    </row>
    <row r="22" spans="1:9" ht="18" x14ac:dyDescent="0.35">
      <c r="A22" s="149" t="s">
        <v>10</v>
      </c>
      <c r="B22" s="150"/>
      <c r="C22" s="150"/>
      <c r="D22" s="150"/>
      <c r="E22" s="150"/>
      <c r="F22" s="150"/>
      <c r="G22" s="150"/>
      <c r="H22" s="149"/>
      <c r="I22" s="151"/>
    </row>
    <row r="23" spans="1:9" ht="28.95" customHeight="1" x14ac:dyDescent="0.3">
      <c r="A23" s="155" t="s">
        <v>20</v>
      </c>
      <c r="B23" s="156"/>
      <c r="C23" s="156"/>
      <c r="D23" s="156"/>
      <c r="E23" s="156"/>
      <c r="F23" s="156"/>
      <c r="G23" s="156"/>
      <c r="H23" s="179">
        <f>H15</f>
        <v>0</v>
      </c>
      <c r="I23" s="180"/>
    </row>
    <row r="24" spans="1:9" ht="18" x14ac:dyDescent="0.3">
      <c r="A24" s="181" t="s">
        <v>12</v>
      </c>
      <c r="B24" s="182"/>
      <c r="C24" s="182"/>
      <c r="D24" s="182"/>
      <c r="E24" s="182"/>
      <c r="F24" s="182"/>
      <c r="G24" s="182"/>
      <c r="H24" s="181"/>
      <c r="I24" s="201"/>
    </row>
    <row r="25" spans="1:9" ht="16.2" customHeight="1" x14ac:dyDescent="0.3">
      <c r="A25" s="138" t="s">
        <v>21</v>
      </c>
      <c r="B25" s="139"/>
      <c r="C25" s="139"/>
      <c r="D25" s="139"/>
      <c r="E25" s="139"/>
      <c r="F25" s="139"/>
      <c r="G25" s="139"/>
      <c r="H25" s="192">
        <f>H21+H23</f>
        <v>0</v>
      </c>
      <c r="I25" s="195"/>
    </row>
    <row r="26" spans="1:9" x14ac:dyDescent="0.3">
      <c r="A26" s="54"/>
      <c r="B26" s="55"/>
      <c r="C26" s="55"/>
      <c r="D26" s="55"/>
      <c r="E26" s="55"/>
      <c r="F26" s="55"/>
      <c r="G26" s="55"/>
      <c r="H26" s="55"/>
      <c r="I26" s="56"/>
    </row>
    <row r="27" spans="1:9" ht="28.95" customHeight="1" x14ac:dyDescent="0.3">
      <c r="A27" s="121" t="s">
        <v>77</v>
      </c>
      <c r="B27" s="122"/>
      <c r="C27" s="122"/>
      <c r="D27" s="122"/>
      <c r="E27" s="122"/>
      <c r="F27" s="122"/>
      <c r="G27" s="122"/>
      <c r="H27" s="122"/>
      <c r="I27" s="123"/>
    </row>
    <row r="28" spans="1:9" ht="28.95" customHeight="1" x14ac:dyDescent="0.3">
      <c r="A28" s="141" t="s">
        <v>78</v>
      </c>
      <c r="B28" s="142"/>
      <c r="C28" s="142"/>
      <c r="D28" s="142"/>
      <c r="E28" s="142"/>
      <c r="F28" s="142"/>
      <c r="G28" s="142"/>
      <c r="H28" s="192">
        <f>H23</f>
        <v>0</v>
      </c>
      <c r="I28" s="195"/>
    </row>
    <row r="29" spans="1:9" ht="18" x14ac:dyDescent="0.35">
      <c r="A29" s="128" t="s">
        <v>16</v>
      </c>
      <c r="B29" s="129"/>
      <c r="C29" s="129"/>
      <c r="D29" s="129"/>
      <c r="E29" s="129"/>
      <c r="F29" s="129"/>
      <c r="G29" s="129"/>
      <c r="H29" s="196"/>
      <c r="I29" s="148"/>
    </row>
    <row r="30" spans="1:9" ht="16.2" customHeight="1" x14ac:dyDescent="0.3">
      <c r="A30" s="141" t="s">
        <v>21</v>
      </c>
      <c r="B30" s="142"/>
      <c r="C30" s="142"/>
      <c r="D30" s="142"/>
      <c r="E30" s="142"/>
      <c r="F30" s="142"/>
      <c r="G30" s="142"/>
      <c r="H30" s="192">
        <f>H25</f>
        <v>0</v>
      </c>
      <c r="I30" s="195"/>
    </row>
    <row r="31" spans="1:9" ht="28.95" customHeight="1" x14ac:dyDescent="0.3">
      <c r="A31" s="223" t="s">
        <v>172</v>
      </c>
      <c r="B31" s="224"/>
      <c r="C31" s="224"/>
      <c r="D31" s="224"/>
      <c r="E31" s="224"/>
      <c r="F31" s="224"/>
      <c r="G31" s="224"/>
      <c r="H31" s="225">
        <f>IFERROR(H28/H30,0)</f>
        <v>0</v>
      </c>
      <c r="I31" s="226"/>
    </row>
    <row r="32" spans="1:9" x14ac:dyDescent="0.3">
      <c r="A32" s="79"/>
      <c r="B32" s="7"/>
      <c r="C32" s="7"/>
      <c r="D32" s="7"/>
      <c r="E32" s="7"/>
      <c r="F32" s="7"/>
      <c r="G32" s="7"/>
      <c r="H32" s="7"/>
      <c r="I32" s="78"/>
    </row>
    <row r="33" spans="1:9" x14ac:dyDescent="0.3">
      <c r="A33" s="227" t="s">
        <v>184</v>
      </c>
      <c r="B33" s="228"/>
      <c r="C33" s="228"/>
      <c r="D33" s="228"/>
      <c r="E33" s="228"/>
      <c r="F33" s="228"/>
      <c r="G33" s="228"/>
      <c r="H33" s="228"/>
      <c r="I33" s="229"/>
    </row>
    <row r="34" spans="1:9" ht="16.2" customHeight="1" x14ac:dyDescent="0.3">
      <c r="A34" s="144" t="s">
        <v>171</v>
      </c>
      <c r="B34" s="145"/>
      <c r="C34" s="145"/>
      <c r="D34" s="145"/>
      <c r="E34" s="145"/>
      <c r="F34" s="145"/>
      <c r="G34" s="145"/>
      <c r="H34" s="187">
        <f>IFERROR(VLOOKUP(A1,'AU List for drop down'!$A$2:$M$70,8,FALSE),0)</f>
        <v>0</v>
      </c>
      <c r="I34" s="169"/>
    </row>
    <row r="35" spans="1:9" ht="18" x14ac:dyDescent="0.35">
      <c r="A35" s="128" t="s">
        <v>17</v>
      </c>
      <c r="B35" s="129"/>
      <c r="C35" s="129"/>
      <c r="D35" s="129"/>
      <c r="E35" s="129"/>
      <c r="F35" s="129"/>
      <c r="G35" s="129"/>
      <c r="H35" s="128"/>
      <c r="I35" s="130"/>
    </row>
    <row r="36" spans="1:9" ht="28.95" customHeight="1" x14ac:dyDescent="0.3">
      <c r="A36" s="97" t="s">
        <v>172</v>
      </c>
      <c r="B36" s="98"/>
      <c r="C36" s="98"/>
      <c r="D36" s="98"/>
      <c r="E36" s="98"/>
      <c r="F36" s="98"/>
      <c r="G36" s="98"/>
      <c r="H36" s="188">
        <f>H31</f>
        <v>0</v>
      </c>
      <c r="I36" s="189"/>
    </row>
    <row r="37" spans="1:9" ht="28.95" customHeight="1" x14ac:dyDescent="0.3">
      <c r="A37" s="125" t="s">
        <v>173</v>
      </c>
      <c r="B37" s="126"/>
      <c r="C37" s="126"/>
      <c r="D37" s="126"/>
      <c r="E37" s="126"/>
      <c r="F37" s="126"/>
      <c r="G37" s="126"/>
      <c r="H37" s="168">
        <f>IFERROR(H34*H36,0)</f>
        <v>0</v>
      </c>
      <c r="I37" s="169"/>
    </row>
    <row r="38" spans="1:9" ht="13.8" customHeight="1" x14ac:dyDescent="0.3">
      <c r="A38" s="51"/>
      <c r="B38" s="52"/>
      <c r="C38" s="52"/>
      <c r="D38" s="52"/>
      <c r="E38" s="52"/>
      <c r="F38" s="52"/>
      <c r="G38" s="52"/>
      <c r="H38" s="53"/>
      <c r="I38" s="40"/>
    </row>
    <row r="39" spans="1:9" ht="28.95" customHeight="1" x14ac:dyDescent="0.3">
      <c r="A39" s="121" t="s">
        <v>79</v>
      </c>
      <c r="B39" s="122"/>
      <c r="C39" s="122"/>
      <c r="D39" s="122"/>
      <c r="E39" s="122"/>
      <c r="F39" s="122"/>
      <c r="G39" s="122"/>
      <c r="H39" s="122"/>
      <c r="I39" s="123"/>
    </row>
    <row r="40" spans="1:9" ht="16.2" customHeight="1" x14ac:dyDescent="0.3">
      <c r="A40" s="141" t="s">
        <v>19</v>
      </c>
      <c r="B40" s="142"/>
      <c r="C40" s="142"/>
      <c r="D40" s="142"/>
      <c r="E40" s="142"/>
      <c r="F40" s="142"/>
      <c r="G40" s="142"/>
      <c r="H40" s="172"/>
      <c r="I40" s="173"/>
    </row>
    <row r="41" spans="1:9" ht="18" x14ac:dyDescent="0.35">
      <c r="A41" s="149" t="s">
        <v>10</v>
      </c>
      <c r="B41" s="150"/>
      <c r="C41" s="150"/>
      <c r="D41" s="150"/>
      <c r="E41" s="150"/>
      <c r="F41" s="150"/>
      <c r="G41" s="150"/>
      <c r="H41" s="149"/>
      <c r="I41" s="151"/>
    </row>
    <row r="42" spans="1:9" ht="28.95" customHeight="1" x14ac:dyDescent="0.3">
      <c r="A42" s="155" t="s">
        <v>20</v>
      </c>
      <c r="B42" s="156"/>
      <c r="C42" s="156"/>
      <c r="D42" s="156"/>
      <c r="E42" s="156"/>
      <c r="F42" s="156"/>
      <c r="G42" s="156"/>
      <c r="H42" s="192">
        <f>H16</f>
        <v>0</v>
      </c>
      <c r="I42" s="195"/>
    </row>
    <row r="43" spans="1:9" ht="18" x14ac:dyDescent="0.3">
      <c r="A43" s="158" t="s">
        <v>12</v>
      </c>
      <c r="B43" s="159"/>
      <c r="C43" s="159"/>
      <c r="D43" s="159"/>
      <c r="E43" s="159"/>
      <c r="F43" s="159"/>
      <c r="G43" s="159"/>
      <c r="H43" s="158"/>
      <c r="I43" s="160"/>
    </row>
    <row r="44" spans="1:9" ht="16.2" customHeight="1" x14ac:dyDescent="0.3">
      <c r="A44" s="138" t="s">
        <v>21</v>
      </c>
      <c r="B44" s="139"/>
      <c r="C44" s="139"/>
      <c r="D44" s="139"/>
      <c r="E44" s="139"/>
      <c r="F44" s="139"/>
      <c r="G44" s="139"/>
      <c r="H44" s="192">
        <f>H40+H42</f>
        <v>0</v>
      </c>
      <c r="I44" s="195"/>
    </row>
    <row r="45" spans="1:9" x14ac:dyDescent="0.3">
      <c r="A45" s="54"/>
      <c r="B45" s="55"/>
      <c r="C45" s="55"/>
      <c r="D45" s="55"/>
      <c r="E45" s="55"/>
      <c r="F45" s="55"/>
      <c r="G45" s="55"/>
      <c r="H45" s="55"/>
      <c r="I45" s="56"/>
    </row>
    <row r="46" spans="1:9" ht="28.95" customHeight="1" x14ac:dyDescent="0.3">
      <c r="A46" s="121" t="s">
        <v>80</v>
      </c>
      <c r="B46" s="122"/>
      <c r="C46" s="122"/>
      <c r="D46" s="122"/>
      <c r="E46" s="122"/>
      <c r="F46" s="122"/>
      <c r="G46" s="122"/>
      <c r="H46" s="122"/>
      <c r="I46" s="123"/>
    </row>
    <row r="47" spans="1:9" ht="28.95" customHeight="1" x14ac:dyDescent="0.3">
      <c r="A47" s="141" t="s">
        <v>78</v>
      </c>
      <c r="B47" s="142"/>
      <c r="C47" s="142"/>
      <c r="D47" s="142"/>
      <c r="E47" s="142"/>
      <c r="F47" s="142"/>
      <c r="G47" s="142"/>
      <c r="H47" s="179">
        <f>H42</f>
        <v>0</v>
      </c>
      <c r="I47" s="180"/>
    </row>
    <row r="48" spans="1:9" ht="18" x14ac:dyDescent="0.35">
      <c r="A48" s="128" t="s">
        <v>16</v>
      </c>
      <c r="B48" s="129"/>
      <c r="C48" s="129"/>
      <c r="D48" s="129"/>
      <c r="E48" s="129"/>
      <c r="F48" s="129"/>
      <c r="G48" s="129"/>
      <c r="H48" s="196"/>
      <c r="I48" s="148"/>
    </row>
    <row r="49" spans="1:9" ht="14.7" customHeight="1" x14ac:dyDescent="0.3">
      <c r="A49" s="141" t="s">
        <v>21</v>
      </c>
      <c r="B49" s="142"/>
      <c r="C49" s="142"/>
      <c r="D49" s="142"/>
      <c r="E49" s="142"/>
      <c r="F49" s="142"/>
      <c r="G49" s="142"/>
      <c r="H49" s="192">
        <f>H44</f>
        <v>0</v>
      </c>
      <c r="I49" s="195"/>
    </row>
    <row r="50" spans="1:9" ht="28.95" customHeight="1" x14ac:dyDescent="0.3">
      <c r="A50" s="97" t="s">
        <v>172</v>
      </c>
      <c r="B50" s="98"/>
      <c r="C50" s="98"/>
      <c r="D50" s="98"/>
      <c r="E50" s="98"/>
      <c r="F50" s="98"/>
      <c r="G50" s="98"/>
      <c r="H50" s="185">
        <f>IFERROR(H47/H49,0)</f>
        <v>0</v>
      </c>
      <c r="I50" s="186"/>
    </row>
    <row r="51" spans="1:9" x14ac:dyDescent="0.3">
      <c r="A51" s="54"/>
      <c r="B51" s="55"/>
      <c r="C51" s="55"/>
      <c r="D51" s="55"/>
      <c r="E51" s="55"/>
      <c r="F51" s="55"/>
      <c r="G51" s="55"/>
      <c r="H51" s="55"/>
      <c r="I51" s="56"/>
    </row>
    <row r="52" spans="1:9" ht="14.4" customHeight="1" x14ac:dyDescent="0.3">
      <c r="A52" s="103" t="s">
        <v>174</v>
      </c>
      <c r="B52" s="104"/>
      <c r="C52" s="104"/>
      <c r="D52" s="104"/>
      <c r="E52" s="104"/>
      <c r="F52" s="104"/>
      <c r="G52" s="104"/>
      <c r="H52" s="104"/>
      <c r="I52" s="105"/>
    </row>
    <row r="53" spans="1:9" x14ac:dyDescent="0.3">
      <c r="A53" s="144" t="s">
        <v>175</v>
      </c>
      <c r="B53" s="145"/>
      <c r="C53" s="145"/>
      <c r="D53" s="145"/>
      <c r="E53" s="145"/>
      <c r="F53" s="145"/>
      <c r="G53" s="145"/>
      <c r="H53" s="187">
        <f>IFERROR(VLOOKUP(A1,'AU List for drop down'!$A$2:$M$70,9,FALSE),0)</f>
        <v>0</v>
      </c>
      <c r="I53" s="169"/>
    </row>
    <row r="54" spans="1:9" ht="18" x14ac:dyDescent="0.35">
      <c r="A54" s="128" t="s">
        <v>17</v>
      </c>
      <c r="B54" s="129"/>
      <c r="C54" s="129"/>
      <c r="D54" s="129"/>
      <c r="E54" s="129"/>
      <c r="F54" s="129"/>
      <c r="G54" s="129"/>
      <c r="H54" s="128"/>
      <c r="I54" s="130"/>
    </row>
    <row r="55" spans="1:9" ht="28.95" customHeight="1" x14ac:dyDescent="0.3">
      <c r="A55" s="97" t="s">
        <v>172</v>
      </c>
      <c r="B55" s="98"/>
      <c r="C55" s="98"/>
      <c r="D55" s="98"/>
      <c r="E55" s="98"/>
      <c r="F55" s="98"/>
      <c r="G55" s="98"/>
      <c r="H55" s="188">
        <f>H50</f>
        <v>0</v>
      </c>
      <c r="I55" s="189"/>
    </row>
    <row r="56" spans="1:9" ht="28.95" customHeight="1" x14ac:dyDescent="0.3">
      <c r="A56" s="125" t="s">
        <v>176</v>
      </c>
      <c r="B56" s="126"/>
      <c r="C56" s="126"/>
      <c r="D56" s="126"/>
      <c r="E56" s="126"/>
      <c r="F56" s="126"/>
      <c r="G56" s="126"/>
      <c r="H56" s="168">
        <f>IFERROR(H53*H55,0)</f>
        <v>0</v>
      </c>
      <c r="I56" s="169"/>
    </row>
    <row r="57" spans="1:9" x14ac:dyDescent="0.3">
      <c r="A57" s="75"/>
      <c r="B57" s="76"/>
      <c r="C57" s="76"/>
      <c r="D57" s="76"/>
      <c r="E57" s="76"/>
      <c r="F57" s="76"/>
      <c r="G57" s="76"/>
      <c r="H57" s="77"/>
      <c r="I57" s="58"/>
    </row>
    <row r="58" spans="1:9" x14ac:dyDescent="0.3">
      <c r="A58" s="20"/>
      <c r="B58" s="20"/>
      <c r="C58" s="20"/>
      <c r="D58" s="20"/>
      <c r="E58" s="20"/>
      <c r="F58" s="20"/>
      <c r="G58" s="20"/>
      <c r="H58" s="20"/>
      <c r="I58" s="19"/>
    </row>
    <row r="59" spans="1:9" ht="43.5" customHeight="1" x14ac:dyDescent="0.3">
      <c r="A59" s="124" t="s">
        <v>194</v>
      </c>
      <c r="B59" s="124"/>
      <c r="C59" s="124"/>
      <c r="D59" s="124"/>
      <c r="E59" s="124"/>
      <c r="F59" s="124"/>
      <c r="G59" s="124"/>
      <c r="H59" s="124"/>
      <c r="I59" s="124"/>
    </row>
    <row r="60" spans="1:9" x14ac:dyDescent="0.3">
      <c r="A60" s="17"/>
      <c r="B60" s="17"/>
      <c r="C60" s="17"/>
      <c r="D60" s="17"/>
      <c r="E60" s="17"/>
      <c r="F60" s="17"/>
      <c r="G60" s="17"/>
      <c r="H60" s="17"/>
      <c r="I60" s="17"/>
    </row>
    <row r="61" spans="1:9" ht="28.95" customHeight="1" x14ac:dyDescent="0.3">
      <c r="A61" s="111" t="s">
        <v>27</v>
      </c>
      <c r="B61" s="112"/>
      <c r="C61" s="112"/>
      <c r="D61" s="112"/>
      <c r="E61" s="112"/>
      <c r="F61" s="112"/>
      <c r="G61" s="112"/>
      <c r="H61" s="112"/>
      <c r="I61" s="113"/>
    </row>
    <row r="62" spans="1:9" ht="28.95" customHeight="1" x14ac:dyDescent="0.3">
      <c r="A62" s="90" t="s">
        <v>28</v>
      </c>
      <c r="B62" s="91"/>
      <c r="C62" s="91"/>
      <c r="D62" s="91"/>
      <c r="E62" s="91"/>
      <c r="F62" s="91"/>
      <c r="G62" s="91"/>
      <c r="H62" s="190"/>
      <c r="I62" s="191"/>
    </row>
    <row r="63" spans="1:9" ht="43.5" customHeight="1" x14ac:dyDescent="0.3">
      <c r="A63" s="125" t="s">
        <v>179</v>
      </c>
      <c r="B63" s="126"/>
      <c r="C63" s="126"/>
      <c r="D63" s="126"/>
      <c r="E63" s="126"/>
      <c r="F63" s="126"/>
      <c r="G63" s="126"/>
      <c r="H63" s="190"/>
      <c r="I63" s="191"/>
    </row>
    <row r="64" spans="1:9" ht="43.5" customHeight="1" x14ac:dyDescent="0.3">
      <c r="A64" s="125" t="s">
        <v>178</v>
      </c>
      <c r="B64" s="126"/>
      <c r="C64" s="126"/>
      <c r="D64" s="126"/>
      <c r="E64" s="126"/>
      <c r="F64" s="126"/>
      <c r="G64" s="126"/>
      <c r="H64" s="190"/>
      <c r="I64" s="191"/>
    </row>
    <row r="65" spans="1:9" ht="16.2" customHeight="1" x14ac:dyDescent="0.3">
      <c r="A65" s="192" t="s">
        <v>29</v>
      </c>
      <c r="B65" s="193"/>
      <c r="C65" s="193"/>
      <c r="D65" s="193"/>
      <c r="E65" s="193"/>
      <c r="F65" s="193"/>
      <c r="G65" s="193"/>
      <c r="H65" s="168">
        <f>H62+H63+H64</f>
        <v>0</v>
      </c>
      <c r="I65" s="169"/>
    </row>
    <row r="67" spans="1:9" ht="43.5" customHeight="1" x14ac:dyDescent="0.3">
      <c r="A67" s="161" t="s">
        <v>195</v>
      </c>
      <c r="B67" s="161"/>
      <c r="C67" s="161"/>
      <c r="D67" s="161"/>
      <c r="E67" s="161"/>
      <c r="F67" s="161"/>
      <c r="G67" s="161"/>
      <c r="H67" s="161"/>
      <c r="I67" s="161"/>
    </row>
    <row r="68" spans="1:9" x14ac:dyDescent="0.3">
      <c r="A68" s="18"/>
      <c r="B68" s="18"/>
      <c r="C68" s="18"/>
      <c r="D68" s="18"/>
      <c r="E68" s="18"/>
      <c r="F68" s="18"/>
      <c r="G68" s="18"/>
      <c r="H68" s="18"/>
      <c r="I68" s="18"/>
    </row>
    <row r="69" spans="1:9" ht="28.95" customHeight="1" x14ac:dyDescent="0.3">
      <c r="A69" s="108" t="s">
        <v>33</v>
      </c>
      <c r="B69" s="109"/>
      <c r="C69" s="109"/>
      <c r="D69" s="109"/>
      <c r="E69" s="109"/>
      <c r="F69" s="109"/>
      <c r="G69" s="109"/>
      <c r="H69" s="109"/>
      <c r="I69" s="110"/>
    </row>
    <row r="70" spans="1:9" ht="43.5" customHeight="1" x14ac:dyDescent="0.3">
      <c r="A70" s="125" t="s">
        <v>181</v>
      </c>
      <c r="B70" s="126"/>
      <c r="C70" s="126"/>
      <c r="D70" s="126"/>
      <c r="E70" s="126"/>
      <c r="F70" s="126"/>
      <c r="G70" s="126"/>
      <c r="H70" s="168">
        <f>H63</f>
        <v>0</v>
      </c>
      <c r="I70" s="169"/>
    </row>
    <row r="71" spans="1:9" ht="28.95" customHeight="1" x14ac:dyDescent="0.3">
      <c r="A71" s="125" t="s">
        <v>173</v>
      </c>
      <c r="B71" s="126"/>
      <c r="C71" s="126"/>
      <c r="D71" s="126"/>
      <c r="E71" s="126"/>
      <c r="F71" s="126"/>
      <c r="G71" s="126"/>
      <c r="H71" s="168">
        <f>H37</f>
        <v>0</v>
      </c>
      <c r="I71" s="169"/>
    </row>
    <row r="72" spans="1:9" ht="32.700000000000003" customHeight="1" x14ac:dyDescent="0.3">
      <c r="A72" s="162" t="str">
        <f>IF(H72&gt;=0,"☑  Section 611 Required Proportionate Share MET with an Excess of the Required Proportionate Share Already Used in the Amount of:","⮽  Section 611 Required Proportionate Share NOT Met with a SHORTFALL of:")</f>
        <v>☑  Section 611 Required Proportionate Share MET with an Excess of the Required Proportionate Share Already Used in the Amount of:</v>
      </c>
      <c r="B72" s="215"/>
      <c r="C72" s="215"/>
      <c r="D72" s="215"/>
      <c r="E72" s="215"/>
      <c r="F72" s="215"/>
      <c r="G72" s="215"/>
      <c r="H72" s="166">
        <f>H70-H71</f>
        <v>0</v>
      </c>
      <c r="I72" s="167"/>
    </row>
    <row r="73" spans="1:9" x14ac:dyDescent="0.3">
      <c r="A73" s="213"/>
      <c r="B73" s="117"/>
      <c r="C73" s="117"/>
      <c r="D73" s="117"/>
      <c r="E73" s="117"/>
      <c r="F73" s="117"/>
      <c r="G73" s="117"/>
      <c r="H73" s="117"/>
      <c r="I73" s="214"/>
    </row>
    <row r="74" spans="1:9" ht="28.95" customHeight="1" x14ac:dyDescent="0.3">
      <c r="A74" s="108" t="s">
        <v>34</v>
      </c>
      <c r="B74" s="109"/>
      <c r="C74" s="109"/>
      <c r="D74" s="109"/>
      <c r="E74" s="109"/>
      <c r="F74" s="109"/>
      <c r="G74" s="109"/>
      <c r="H74" s="109"/>
      <c r="I74" s="110"/>
    </row>
    <row r="75" spans="1:9" ht="43.5" customHeight="1" x14ac:dyDescent="0.3">
      <c r="A75" s="125" t="s">
        <v>183</v>
      </c>
      <c r="B75" s="126"/>
      <c r="C75" s="126"/>
      <c r="D75" s="126"/>
      <c r="E75" s="126"/>
      <c r="F75" s="126"/>
      <c r="G75" s="126"/>
      <c r="H75" s="168">
        <f>H64</f>
        <v>0</v>
      </c>
      <c r="I75" s="169"/>
    </row>
    <row r="76" spans="1:9" ht="28.95" customHeight="1" x14ac:dyDescent="0.3">
      <c r="A76" s="125" t="s">
        <v>176</v>
      </c>
      <c r="B76" s="126"/>
      <c r="C76" s="126"/>
      <c r="D76" s="126"/>
      <c r="E76" s="126"/>
      <c r="F76" s="126"/>
      <c r="G76" s="126"/>
      <c r="H76" s="168">
        <f>H56</f>
        <v>0</v>
      </c>
      <c r="I76" s="169"/>
    </row>
    <row r="77" spans="1:9" ht="32.700000000000003" customHeight="1" x14ac:dyDescent="0.3">
      <c r="A77" s="118" t="str">
        <f>IF(H77&gt;=0,"☑  Section 619 Required Proportionate Share MET with an Excess of:","⮽  Section 619 Required Proportionate Share NOT Met with a SHORTFALL of:")</f>
        <v>☑  Section 619 Required Proportionate Share MET with an Excess of:</v>
      </c>
      <c r="B77" s="170"/>
      <c r="C77" s="170"/>
      <c r="D77" s="170"/>
      <c r="E77" s="170"/>
      <c r="F77" s="170"/>
      <c r="G77" s="170"/>
      <c r="H77" s="166">
        <f>H75-H76</f>
        <v>0</v>
      </c>
      <c r="I77" s="167"/>
    </row>
    <row r="78" spans="1:9" ht="15.6" x14ac:dyDescent="0.3">
      <c r="A78" s="63"/>
      <c r="B78" s="60"/>
      <c r="C78" s="60"/>
      <c r="D78" s="60"/>
      <c r="E78" s="60"/>
      <c r="F78" s="60"/>
      <c r="G78" s="60"/>
      <c r="H78" s="61"/>
      <c r="I78" s="62"/>
    </row>
    <row r="79" spans="1:9" x14ac:dyDescent="0.3">
      <c r="A79" s="18"/>
      <c r="B79" s="18"/>
      <c r="C79" s="18"/>
      <c r="D79" s="18"/>
      <c r="E79" s="18"/>
      <c r="F79" s="18"/>
      <c r="G79" s="18"/>
      <c r="H79" s="18"/>
      <c r="I79" s="18"/>
    </row>
    <row r="80" spans="1:9" ht="101.7" customHeight="1" x14ac:dyDescent="0.3">
      <c r="A80" s="106" t="s">
        <v>38</v>
      </c>
      <c r="B80" s="106"/>
      <c r="C80" s="106"/>
      <c r="D80" s="106"/>
      <c r="E80" s="106"/>
      <c r="F80" s="106"/>
      <c r="G80" s="106"/>
      <c r="H80" s="106"/>
      <c r="I80" s="106"/>
    </row>
    <row r="82" spans="1:9" ht="43.5" customHeight="1" x14ac:dyDescent="0.3">
      <c r="A82" s="87" t="s">
        <v>196</v>
      </c>
      <c r="B82" s="88"/>
      <c r="C82" s="88"/>
      <c r="D82" s="88"/>
      <c r="E82" s="88"/>
      <c r="F82" s="88"/>
      <c r="G82" s="88"/>
      <c r="H82" s="88"/>
      <c r="I82" s="89"/>
    </row>
    <row r="83" spans="1:9" ht="28.95" customHeight="1" x14ac:dyDescent="0.3">
      <c r="A83" s="83" t="str">
        <f>IF(H83&gt;=0,"Section 611 Expenditures in Excess of the Already Used Required Private School Proportionate Share","Section 611 Amount of Shortfall")</f>
        <v>Section 611 Expenditures in Excess of the Already Used Required Private School Proportionate Share</v>
      </c>
      <c r="B83" s="194"/>
      <c r="C83" s="194"/>
      <c r="D83" s="194"/>
      <c r="E83" s="194"/>
      <c r="F83" s="194"/>
      <c r="G83" s="194"/>
      <c r="H83" s="166">
        <f>H72</f>
        <v>0</v>
      </c>
      <c r="I83" s="167"/>
    </row>
    <row r="84" spans="1:9" ht="28.95" customHeight="1" x14ac:dyDescent="0.3">
      <c r="A84" s="83" t="str">
        <f>IF(H84&gt;=0,"Section 619 Fund in Excess of the Already Used Required Private School Proportionate Share","Section 619 Amount of Shortfall")</f>
        <v>Section 619 Fund in Excess of the Already Used Required Private School Proportionate Share</v>
      </c>
      <c r="B84" s="194"/>
      <c r="C84" s="194"/>
      <c r="D84" s="194"/>
      <c r="E84" s="194"/>
      <c r="F84" s="194"/>
      <c r="G84" s="194"/>
      <c r="H84" s="166">
        <f>H77</f>
        <v>0</v>
      </c>
      <c r="I84" s="167"/>
    </row>
    <row r="85" spans="1:9" ht="28.95" customHeight="1" x14ac:dyDescent="0.3">
      <c r="A85" s="86" t="str">
        <f>IF(H85&gt;=0,"Section 611 &amp; 619 Private School Proportionate Share Amount MET with Federal Funds ONLY, No Further Action is Required","Section 611 &amp; 619 Private School Proportionate Share NOT Met Using only Federal Funds, Proceed to Next Remedy")</f>
        <v>Section 611 &amp; 619 Private School Proportionate Share Amount MET with Federal Funds ONLY, No Further Action is Required</v>
      </c>
      <c r="B85" s="84"/>
      <c r="C85" s="84"/>
      <c r="D85" s="84"/>
      <c r="E85" s="84"/>
      <c r="F85" s="84"/>
      <c r="G85" s="84"/>
      <c r="H85" s="166">
        <f>H83+H84</f>
        <v>0</v>
      </c>
      <c r="I85" s="167"/>
    </row>
    <row r="86" spans="1:9" x14ac:dyDescent="0.3">
      <c r="A86" s="54"/>
      <c r="B86" s="55"/>
      <c r="C86" s="55"/>
      <c r="D86" s="55"/>
      <c r="E86" s="55"/>
      <c r="F86" s="55"/>
      <c r="G86" s="55"/>
      <c r="H86" s="55"/>
      <c r="I86" s="56"/>
    </row>
    <row r="87" spans="1:9" ht="30.6" customHeight="1" x14ac:dyDescent="0.3">
      <c r="A87" s="87" t="s">
        <v>229</v>
      </c>
      <c r="B87" s="88"/>
      <c r="C87" s="88"/>
      <c r="D87" s="88"/>
      <c r="E87" s="88"/>
      <c r="F87" s="88"/>
      <c r="G87" s="88"/>
      <c r="H87" s="88"/>
      <c r="I87" s="89"/>
    </row>
    <row r="88" spans="1:9" ht="28.95" customHeight="1" x14ac:dyDescent="0.3">
      <c r="A88" s="90" t="s">
        <v>28</v>
      </c>
      <c r="B88" s="91"/>
      <c r="C88" s="91"/>
      <c r="D88" s="91"/>
      <c r="E88" s="91"/>
      <c r="F88" s="91"/>
      <c r="G88" s="91"/>
      <c r="H88" s="168">
        <f>H62</f>
        <v>0</v>
      </c>
      <c r="I88" s="169"/>
    </row>
    <row r="89" spans="1:9" ht="28.95" customHeight="1" x14ac:dyDescent="0.3">
      <c r="A89" s="86" t="str">
        <f>IF(H89&gt;=0,"Section 611 &amp; 619 Private School Proportionate Share Amount MET with Federal Funds ONLY, No Further Action is Required","Section 611 &amp; 619 Private School Proportionate Share NOT Met Using only Federal Funds")</f>
        <v>Section 611 &amp; 619 Private School Proportionate Share Amount MET with Federal Funds ONLY, No Further Action is Required</v>
      </c>
      <c r="B89" s="84"/>
      <c r="C89" s="84"/>
      <c r="D89" s="84"/>
      <c r="E89" s="84"/>
      <c r="F89" s="84"/>
      <c r="G89" s="84"/>
      <c r="H89" s="166">
        <f>H85</f>
        <v>0</v>
      </c>
      <c r="I89" s="167"/>
    </row>
    <row r="90" spans="1:9" ht="28.95" customHeight="1" x14ac:dyDescent="0.3">
      <c r="A90" s="90" t="str">
        <f>IF(H90&gt;=0,"Section 611 and 619 Proportionate Share is MET; No Furhter Remedy is Necessary","Section 611 and/or Section 619 is NOT Met by this Amount; AU Must Work with CDE to Determine a Final Remedy")</f>
        <v>Section 611 and 619 Proportionate Share is MET; No Furhter Remedy is Necessary</v>
      </c>
      <c r="B90" s="91"/>
      <c r="C90" s="91"/>
      <c r="D90" s="91"/>
      <c r="E90" s="91"/>
      <c r="F90" s="91"/>
      <c r="G90" s="91"/>
      <c r="H90" s="166">
        <f>H88+H89</f>
        <v>0</v>
      </c>
      <c r="I90" s="167"/>
    </row>
    <row r="92" spans="1:9" x14ac:dyDescent="0.3">
      <c r="A92" s="219" t="s">
        <v>230</v>
      </c>
      <c r="B92" s="219"/>
      <c r="C92" s="13"/>
      <c r="D92" s="13"/>
      <c r="E92" s="13"/>
      <c r="F92" s="13"/>
      <c r="G92" s="13"/>
      <c r="H92" s="13"/>
      <c r="I92" s="13"/>
    </row>
    <row r="93" spans="1:9" x14ac:dyDescent="0.3">
      <c r="A93" s="203"/>
      <c r="B93" s="204"/>
      <c r="C93" s="204"/>
      <c r="D93" s="204"/>
      <c r="E93" s="204"/>
      <c r="F93" s="204"/>
      <c r="G93" s="204"/>
      <c r="H93" s="204"/>
      <c r="I93" s="205"/>
    </row>
    <row r="94" spans="1:9" x14ac:dyDescent="0.3">
      <c r="A94" s="206"/>
      <c r="B94" s="207"/>
      <c r="C94" s="207"/>
      <c r="D94" s="207"/>
      <c r="E94" s="207"/>
      <c r="F94" s="207"/>
      <c r="G94" s="207"/>
      <c r="H94" s="207"/>
      <c r="I94" s="208"/>
    </row>
    <row r="95" spans="1:9" x14ac:dyDescent="0.3">
      <c r="A95" s="206"/>
      <c r="B95" s="207"/>
      <c r="C95" s="207"/>
      <c r="D95" s="207"/>
      <c r="E95" s="207"/>
      <c r="F95" s="207"/>
      <c r="G95" s="207"/>
      <c r="H95" s="207"/>
      <c r="I95" s="208"/>
    </row>
    <row r="96" spans="1:9" x14ac:dyDescent="0.3">
      <c r="A96" s="206"/>
      <c r="B96" s="207"/>
      <c r="C96" s="207"/>
      <c r="D96" s="207"/>
      <c r="E96" s="207"/>
      <c r="F96" s="207"/>
      <c r="G96" s="207"/>
      <c r="H96" s="207"/>
      <c r="I96" s="208"/>
    </row>
    <row r="97" spans="1:9" x14ac:dyDescent="0.3">
      <c r="A97" s="206"/>
      <c r="B97" s="207"/>
      <c r="C97" s="207"/>
      <c r="D97" s="207"/>
      <c r="E97" s="207"/>
      <c r="F97" s="207"/>
      <c r="G97" s="207"/>
      <c r="H97" s="207"/>
      <c r="I97" s="208"/>
    </row>
    <row r="98" spans="1:9" x14ac:dyDescent="0.3">
      <c r="A98" s="206"/>
      <c r="B98" s="207"/>
      <c r="C98" s="207"/>
      <c r="D98" s="207"/>
      <c r="E98" s="207"/>
      <c r="F98" s="207"/>
      <c r="G98" s="207"/>
      <c r="H98" s="207"/>
      <c r="I98" s="208"/>
    </row>
    <row r="99" spans="1:9" x14ac:dyDescent="0.3">
      <c r="A99" s="206"/>
      <c r="B99" s="207"/>
      <c r="C99" s="207"/>
      <c r="D99" s="207"/>
      <c r="E99" s="207"/>
      <c r="F99" s="207"/>
      <c r="G99" s="207"/>
      <c r="H99" s="207"/>
      <c r="I99" s="208"/>
    </row>
    <row r="100" spans="1:9" x14ac:dyDescent="0.3">
      <c r="A100" s="206"/>
      <c r="B100" s="207"/>
      <c r="C100" s="207"/>
      <c r="D100" s="207"/>
      <c r="E100" s="207"/>
      <c r="F100" s="207"/>
      <c r="G100" s="207"/>
      <c r="H100" s="207"/>
      <c r="I100" s="208"/>
    </row>
    <row r="101" spans="1:9" x14ac:dyDescent="0.3">
      <c r="A101" s="206"/>
      <c r="B101" s="207"/>
      <c r="C101" s="207"/>
      <c r="D101" s="207"/>
      <c r="E101" s="207"/>
      <c r="F101" s="207"/>
      <c r="G101" s="207"/>
      <c r="H101" s="207"/>
      <c r="I101" s="208"/>
    </row>
    <row r="102" spans="1:9" x14ac:dyDescent="0.3">
      <c r="A102" s="206"/>
      <c r="B102" s="207"/>
      <c r="C102" s="207"/>
      <c r="D102" s="207"/>
      <c r="E102" s="207"/>
      <c r="F102" s="207"/>
      <c r="G102" s="207"/>
      <c r="H102" s="207"/>
      <c r="I102" s="208"/>
    </row>
    <row r="103" spans="1:9" x14ac:dyDescent="0.3">
      <c r="A103" s="209"/>
      <c r="B103" s="210"/>
      <c r="C103" s="210"/>
      <c r="D103" s="210"/>
      <c r="E103" s="210"/>
      <c r="F103" s="210"/>
      <c r="G103" s="210"/>
      <c r="H103" s="210"/>
      <c r="I103" s="211"/>
    </row>
  </sheetData>
  <sheetProtection algorithmName="SHA-512" hashValue="oT8ZZmmP8z3UoqsVKMJbFq8dNCG/JhV+R2DuyTwlVEOIK2ngzBXrRosJ7asTlBzHsVU1svv/l0pOvTHn7ICj9w==" saltValue="+rNU/LN2IAJqSB1RLA75mg==" spinCount="100000" sheet="1" objects="1" scenarios="1"/>
  <mergeCells count="134">
    <mergeCell ref="A92:B92"/>
    <mergeCell ref="A93:I103"/>
    <mergeCell ref="B6:C6"/>
    <mergeCell ref="D6:E6"/>
    <mergeCell ref="F6:G6"/>
    <mergeCell ref="H6:I6"/>
    <mergeCell ref="B7:C7"/>
    <mergeCell ref="D7:E7"/>
    <mergeCell ref="F7:G7"/>
    <mergeCell ref="H7:I7"/>
    <mergeCell ref="A11:I11"/>
    <mergeCell ref="A13:I13"/>
    <mergeCell ref="A15:G15"/>
    <mergeCell ref="H15:I15"/>
    <mergeCell ref="A16:G16"/>
    <mergeCell ref="H16:I16"/>
    <mergeCell ref="B8:C8"/>
    <mergeCell ref="D8:E8"/>
    <mergeCell ref="F8:G8"/>
    <mergeCell ref="H8:I8"/>
    <mergeCell ref="B9:C9"/>
    <mergeCell ref="D9:E9"/>
    <mergeCell ref="F9:G9"/>
    <mergeCell ref="H9:I9"/>
    <mergeCell ref="A3:I3"/>
    <mergeCell ref="B4:C4"/>
    <mergeCell ref="D4:E4"/>
    <mergeCell ref="F4:G4"/>
    <mergeCell ref="H4:I4"/>
    <mergeCell ref="B5:C5"/>
    <mergeCell ref="D5:E5"/>
    <mergeCell ref="F5:G5"/>
    <mergeCell ref="H5:I5"/>
    <mergeCell ref="A23:G23"/>
    <mergeCell ref="H23:I23"/>
    <mergeCell ref="A24:G24"/>
    <mergeCell ref="H24:I24"/>
    <mergeCell ref="A25:G25"/>
    <mergeCell ref="H25:I25"/>
    <mergeCell ref="A18:I18"/>
    <mergeCell ref="A20:I20"/>
    <mergeCell ref="A21:G21"/>
    <mergeCell ref="H21:I21"/>
    <mergeCell ref="A22:G22"/>
    <mergeCell ref="H22:I22"/>
    <mergeCell ref="A31:G31"/>
    <mergeCell ref="H31:I31"/>
    <mergeCell ref="A33:I33"/>
    <mergeCell ref="A34:G34"/>
    <mergeCell ref="H34:I34"/>
    <mergeCell ref="A35:G35"/>
    <mergeCell ref="H35:I35"/>
    <mergeCell ref="A27:I27"/>
    <mergeCell ref="A28:G28"/>
    <mergeCell ref="H28:I28"/>
    <mergeCell ref="A29:G29"/>
    <mergeCell ref="H29:I29"/>
    <mergeCell ref="A30:G30"/>
    <mergeCell ref="H30:I30"/>
    <mergeCell ref="A41:G41"/>
    <mergeCell ref="H41:I41"/>
    <mergeCell ref="A42:G42"/>
    <mergeCell ref="H42:I42"/>
    <mergeCell ref="A43:G43"/>
    <mergeCell ref="H43:I43"/>
    <mergeCell ref="A36:G36"/>
    <mergeCell ref="H36:I36"/>
    <mergeCell ref="A37:G37"/>
    <mergeCell ref="H37:I37"/>
    <mergeCell ref="A39:I39"/>
    <mergeCell ref="A40:G40"/>
    <mergeCell ref="H40:I40"/>
    <mergeCell ref="A49:G49"/>
    <mergeCell ref="H49:I49"/>
    <mergeCell ref="A50:G50"/>
    <mergeCell ref="H50:I50"/>
    <mergeCell ref="A52:I52"/>
    <mergeCell ref="A53:G53"/>
    <mergeCell ref="H53:I53"/>
    <mergeCell ref="A44:G44"/>
    <mergeCell ref="H44:I44"/>
    <mergeCell ref="A46:I46"/>
    <mergeCell ref="A47:G47"/>
    <mergeCell ref="H47:I47"/>
    <mergeCell ref="A48:G48"/>
    <mergeCell ref="H48:I48"/>
    <mergeCell ref="A59:I59"/>
    <mergeCell ref="A61:I61"/>
    <mergeCell ref="A62:G62"/>
    <mergeCell ref="H62:I62"/>
    <mergeCell ref="A63:G63"/>
    <mergeCell ref="H63:I63"/>
    <mergeCell ref="A54:G54"/>
    <mergeCell ref="H54:I54"/>
    <mergeCell ref="A55:G55"/>
    <mergeCell ref="H55:I55"/>
    <mergeCell ref="A56:G56"/>
    <mergeCell ref="H56:I56"/>
    <mergeCell ref="A70:G70"/>
    <mergeCell ref="H70:I70"/>
    <mergeCell ref="A71:G71"/>
    <mergeCell ref="H71:I71"/>
    <mergeCell ref="A72:G72"/>
    <mergeCell ref="H72:I72"/>
    <mergeCell ref="A64:G64"/>
    <mergeCell ref="H64:I64"/>
    <mergeCell ref="A65:G65"/>
    <mergeCell ref="H65:I65"/>
    <mergeCell ref="A67:I67"/>
    <mergeCell ref="A69:I69"/>
    <mergeCell ref="A89:G89"/>
    <mergeCell ref="H89:I89"/>
    <mergeCell ref="A90:G90"/>
    <mergeCell ref="H90:I90"/>
    <mergeCell ref="A1:I1"/>
    <mergeCell ref="A84:G84"/>
    <mergeCell ref="H84:I84"/>
    <mergeCell ref="A85:G85"/>
    <mergeCell ref="H85:I85"/>
    <mergeCell ref="A87:I87"/>
    <mergeCell ref="A88:G88"/>
    <mergeCell ref="H88:I88"/>
    <mergeCell ref="A77:G77"/>
    <mergeCell ref="H77:I77"/>
    <mergeCell ref="A80:I80"/>
    <mergeCell ref="A82:I82"/>
    <mergeCell ref="A83:G83"/>
    <mergeCell ref="H83:I83"/>
    <mergeCell ref="A73:I73"/>
    <mergeCell ref="A74:I74"/>
    <mergeCell ref="A75:G75"/>
    <mergeCell ref="H75:I75"/>
    <mergeCell ref="A76:G76"/>
    <mergeCell ref="H76:I76"/>
  </mergeCells>
  <printOptions horizontalCentered="1"/>
  <pageMargins left="0.7" right="0.7" top="1" bottom="0.75" header="0.55000000000000004" footer="0.3"/>
  <pageSetup scale="97" orientation="portrait" r:id="rId1"/>
  <headerFooter>
    <oddHeader>&amp;CPrivate School Proportionate Share Corrective Action Plan Worksheet</oddHeader>
    <oddFooter>&amp;L&amp;G&amp;C
                                &amp;A&amp;R&amp;P of &amp;N</oddFooter>
  </headerFooter>
  <rowBreaks count="4" manualBreakCount="4">
    <brk id="19" max="16383" man="1"/>
    <brk id="45" max="16383" man="1"/>
    <brk id="68" max="16383" man="1"/>
    <brk id="86"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49DB9-32B0-4B0D-A8A3-79EC3F1B1807}">
  <dimension ref="A1:J103"/>
  <sheetViews>
    <sheetView showGridLines="0" showRowColHeaders="0" showRuler="0" view="pageLayout" topLeftCell="A3" zoomScale="120" zoomScaleNormal="150" zoomScaleSheetLayoutView="120" zoomScalePageLayoutView="120" workbookViewId="0">
      <selection activeCell="A12" sqref="A12"/>
    </sheetView>
  </sheetViews>
  <sheetFormatPr defaultRowHeight="14.4" x14ac:dyDescent="0.3"/>
  <cols>
    <col min="1" max="1" width="7.33203125" customWidth="1"/>
    <col min="2" max="9" width="9.44140625" customWidth="1"/>
    <col min="10" max="10" width="7.109375" customWidth="1"/>
  </cols>
  <sheetData>
    <row r="1" spans="1:10" x14ac:dyDescent="0.3">
      <c r="A1" s="220">
        <f>'FFY 2019_SFY 2020'!E1</f>
        <v>0</v>
      </c>
      <c r="B1" s="221"/>
      <c r="C1" s="221"/>
      <c r="D1" s="221"/>
      <c r="E1" s="221"/>
      <c r="F1" s="221"/>
      <c r="G1" s="221"/>
      <c r="H1" s="221"/>
      <c r="I1" s="222"/>
    </row>
    <row r="2" spans="1:10" x14ac:dyDescent="0.3">
      <c r="A2" s="32"/>
      <c r="B2" s="32"/>
      <c r="C2" s="32"/>
      <c r="D2" s="32"/>
      <c r="E2" s="32"/>
      <c r="F2" s="32"/>
      <c r="G2" s="32"/>
      <c r="H2" s="32"/>
      <c r="I2" s="32"/>
    </row>
    <row r="3" spans="1:10" ht="25.2" customHeight="1" x14ac:dyDescent="0.3">
      <c r="A3" s="242" t="s">
        <v>83</v>
      </c>
      <c r="B3" s="243"/>
      <c r="C3" s="243"/>
      <c r="D3" s="243"/>
      <c r="E3" s="243"/>
      <c r="F3" s="243"/>
      <c r="G3" s="243"/>
      <c r="H3" s="243"/>
      <c r="I3" s="244"/>
      <c r="J3" s="23"/>
    </row>
    <row r="4" spans="1:10" ht="24.45" customHeight="1" x14ac:dyDescent="0.3">
      <c r="A4" s="22"/>
      <c r="B4" s="212" t="s">
        <v>40</v>
      </c>
      <c r="C4" s="212"/>
      <c r="D4" s="212" t="s">
        <v>41</v>
      </c>
      <c r="E4" s="212"/>
      <c r="F4" s="212" t="s">
        <v>42</v>
      </c>
      <c r="G4" s="212"/>
      <c r="H4" s="212" t="s">
        <v>43</v>
      </c>
      <c r="I4" s="212"/>
      <c r="J4" s="22"/>
    </row>
    <row r="5" spans="1:10" ht="15.6" x14ac:dyDescent="0.3">
      <c r="A5" s="22"/>
      <c r="B5" s="197">
        <v>2019</v>
      </c>
      <c r="C5" s="197"/>
      <c r="D5" s="197">
        <v>2020</v>
      </c>
      <c r="E5" s="197"/>
      <c r="F5" s="197" t="s">
        <v>44</v>
      </c>
      <c r="G5" s="197"/>
      <c r="H5" s="197" t="s">
        <v>71</v>
      </c>
      <c r="I5" s="197"/>
      <c r="J5" s="22"/>
    </row>
    <row r="6" spans="1:10" ht="15.6" x14ac:dyDescent="0.3">
      <c r="A6" s="22"/>
      <c r="B6" s="197">
        <v>2020</v>
      </c>
      <c r="C6" s="197"/>
      <c r="D6" s="197">
        <v>2021</v>
      </c>
      <c r="E6" s="197"/>
      <c r="F6" s="197" t="s">
        <v>46</v>
      </c>
      <c r="G6" s="197"/>
      <c r="H6" s="197" t="s">
        <v>72</v>
      </c>
      <c r="I6" s="197"/>
      <c r="J6" s="22"/>
    </row>
    <row r="7" spans="1:10" ht="15.6" x14ac:dyDescent="0.3">
      <c r="A7" s="22"/>
      <c r="B7" s="197">
        <v>2021</v>
      </c>
      <c r="C7" s="197"/>
      <c r="D7" s="197">
        <v>2022</v>
      </c>
      <c r="E7" s="197"/>
      <c r="F7" s="197" t="s">
        <v>48</v>
      </c>
      <c r="G7" s="197"/>
      <c r="H7" s="197" t="s">
        <v>73</v>
      </c>
      <c r="I7" s="197"/>
      <c r="J7" s="22"/>
    </row>
    <row r="8" spans="1:10" ht="15.6" x14ac:dyDescent="0.3">
      <c r="A8" s="22"/>
      <c r="B8" s="242">
        <v>2022</v>
      </c>
      <c r="C8" s="243"/>
      <c r="D8" s="243">
        <v>2023</v>
      </c>
      <c r="E8" s="243"/>
      <c r="F8" s="243" t="s">
        <v>50</v>
      </c>
      <c r="G8" s="243"/>
      <c r="H8" s="243" t="s">
        <v>74</v>
      </c>
      <c r="I8" s="244"/>
      <c r="J8" s="22"/>
    </row>
    <row r="9" spans="1:10" ht="15.6" x14ac:dyDescent="0.3">
      <c r="A9" s="22"/>
      <c r="B9" s="197">
        <v>2023</v>
      </c>
      <c r="C9" s="197"/>
      <c r="D9" s="197">
        <v>2024</v>
      </c>
      <c r="E9" s="197"/>
      <c r="F9" s="197" t="s">
        <v>52</v>
      </c>
      <c r="G9" s="197"/>
      <c r="H9" s="197" t="s">
        <v>75</v>
      </c>
      <c r="I9" s="197"/>
      <c r="J9" s="22"/>
    </row>
    <row r="10" spans="1:10" ht="15.6" x14ac:dyDescent="0.3">
      <c r="A10" s="22"/>
      <c r="B10" s="22"/>
      <c r="C10" s="22"/>
      <c r="D10" s="22"/>
      <c r="E10" s="22"/>
      <c r="F10" s="22"/>
      <c r="G10" s="22"/>
      <c r="H10" s="22"/>
      <c r="I10" s="22"/>
      <c r="J10" s="22"/>
    </row>
    <row r="11" spans="1:10" ht="160.19999999999999" customHeight="1" x14ac:dyDescent="0.3">
      <c r="A11" s="171" t="s">
        <v>238</v>
      </c>
      <c r="B11" s="171"/>
      <c r="C11" s="171"/>
      <c r="D11" s="171"/>
      <c r="E11" s="171"/>
      <c r="F11" s="171"/>
      <c r="G11" s="171"/>
      <c r="H11" s="171"/>
      <c r="I11" s="171"/>
      <c r="J11" s="22"/>
    </row>
    <row r="12" spans="1:10" x14ac:dyDescent="0.3">
      <c r="B12" s="1"/>
      <c r="C12" s="1"/>
      <c r="D12" s="1"/>
      <c r="E12" s="1"/>
      <c r="F12" s="1"/>
      <c r="G12" s="1"/>
      <c r="H12" s="1"/>
      <c r="I12" s="1"/>
      <c r="J12" s="1"/>
    </row>
    <row r="13" spans="1:10" ht="87.45" customHeight="1" x14ac:dyDescent="0.3">
      <c r="A13" s="107" t="s">
        <v>192</v>
      </c>
      <c r="B13" s="107"/>
      <c r="C13" s="107"/>
      <c r="D13" s="107"/>
      <c r="E13" s="107"/>
      <c r="F13" s="107"/>
      <c r="G13" s="107"/>
      <c r="H13" s="107"/>
      <c r="I13" s="107"/>
    </row>
    <row r="15" spans="1:10" ht="28.95" customHeight="1" x14ac:dyDescent="0.3">
      <c r="A15" s="174" t="s">
        <v>3</v>
      </c>
      <c r="B15" s="175"/>
      <c r="C15" s="175"/>
      <c r="D15" s="175"/>
      <c r="E15" s="175"/>
      <c r="F15" s="175"/>
      <c r="G15" s="176"/>
      <c r="H15" s="177"/>
      <c r="I15" s="178"/>
    </row>
    <row r="16" spans="1:10" ht="28.95" customHeight="1" x14ac:dyDescent="0.3">
      <c r="A16" s="174" t="s">
        <v>4</v>
      </c>
      <c r="B16" s="175"/>
      <c r="C16" s="175"/>
      <c r="D16" s="175"/>
      <c r="E16" s="175"/>
      <c r="F16" s="175"/>
      <c r="G16" s="175"/>
      <c r="H16" s="177"/>
      <c r="I16" s="178"/>
    </row>
    <row r="18" spans="1:9" ht="30.45" customHeight="1" x14ac:dyDescent="0.3">
      <c r="A18" s="106" t="s">
        <v>197</v>
      </c>
      <c r="B18" s="106"/>
      <c r="C18" s="106"/>
      <c r="D18" s="106"/>
      <c r="E18" s="106"/>
      <c r="F18" s="106"/>
      <c r="G18" s="106"/>
      <c r="H18" s="106"/>
      <c r="I18" s="106"/>
    </row>
    <row r="20" spans="1:9" ht="28.95" customHeight="1" x14ac:dyDescent="0.3">
      <c r="A20" s="121" t="s">
        <v>76</v>
      </c>
      <c r="B20" s="122"/>
      <c r="C20" s="122"/>
      <c r="D20" s="122"/>
      <c r="E20" s="122"/>
      <c r="F20" s="122"/>
      <c r="G20" s="122"/>
      <c r="H20" s="122"/>
      <c r="I20" s="123"/>
    </row>
    <row r="21" spans="1:9" ht="16.2" customHeight="1" x14ac:dyDescent="0.3">
      <c r="A21" s="141" t="s">
        <v>19</v>
      </c>
      <c r="B21" s="142"/>
      <c r="C21" s="142"/>
      <c r="D21" s="142"/>
      <c r="E21" s="142"/>
      <c r="F21" s="142"/>
      <c r="G21" s="142"/>
      <c r="H21" s="172"/>
      <c r="I21" s="173"/>
    </row>
    <row r="22" spans="1:9" ht="18" x14ac:dyDescent="0.35">
      <c r="A22" s="149" t="s">
        <v>10</v>
      </c>
      <c r="B22" s="150"/>
      <c r="C22" s="150"/>
      <c r="D22" s="150"/>
      <c r="E22" s="150"/>
      <c r="F22" s="150"/>
      <c r="G22" s="150"/>
      <c r="H22" s="149"/>
      <c r="I22" s="151"/>
    </row>
    <row r="23" spans="1:9" ht="28.95" customHeight="1" x14ac:dyDescent="0.3">
      <c r="A23" s="155" t="s">
        <v>20</v>
      </c>
      <c r="B23" s="156"/>
      <c r="C23" s="156"/>
      <c r="D23" s="156"/>
      <c r="E23" s="156"/>
      <c r="F23" s="156"/>
      <c r="G23" s="156"/>
      <c r="H23" s="179">
        <f>H15</f>
        <v>0</v>
      </c>
      <c r="I23" s="180"/>
    </row>
    <row r="24" spans="1:9" ht="18" x14ac:dyDescent="0.3">
      <c r="A24" s="181" t="s">
        <v>12</v>
      </c>
      <c r="B24" s="182"/>
      <c r="C24" s="182"/>
      <c r="D24" s="182"/>
      <c r="E24" s="182"/>
      <c r="F24" s="182"/>
      <c r="G24" s="182"/>
      <c r="H24" s="181"/>
      <c r="I24" s="201"/>
    </row>
    <row r="25" spans="1:9" ht="16.2" customHeight="1" x14ac:dyDescent="0.3">
      <c r="A25" s="138" t="s">
        <v>21</v>
      </c>
      <c r="B25" s="139"/>
      <c r="C25" s="139"/>
      <c r="D25" s="139"/>
      <c r="E25" s="139"/>
      <c r="F25" s="139"/>
      <c r="G25" s="139"/>
      <c r="H25" s="192">
        <f>H21+H23</f>
        <v>0</v>
      </c>
      <c r="I25" s="195"/>
    </row>
    <row r="26" spans="1:9" x14ac:dyDescent="0.3">
      <c r="A26" s="54"/>
      <c r="B26" s="55"/>
      <c r="C26" s="55"/>
      <c r="D26" s="55"/>
      <c r="E26" s="55"/>
      <c r="F26" s="55"/>
      <c r="G26" s="55"/>
      <c r="H26" s="55"/>
      <c r="I26" s="56"/>
    </row>
    <row r="27" spans="1:9" ht="28.95" customHeight="1" x14ac:dyDescent="0.3">
      <c r="A27" s="121" t="s">
        <v>77</v>
      </c>
      <c r="B27" s="122"/>
      <c r="C27" s="122"/>
      <c r="D27" s="122"/>
      <c r="E27" s="122"/>
      <c r="F27" s="122"/>
      <c r="G27" s="122"/>
      <c r="H27" s="122"/>
      <c r="I27" s="123"/>
    </row>
    <row r="28" spans="1:9" ht="28.95" customHeight="1" x14ac:dyDescent="0.3">
      <c r="A28" s="141" t="s">
        <v>78</v>
      </c>
      <c r="B28" s="142"/>
      <c r="C28" s="142"/>
      <c r="D28" s="142"/>
      <c r="E28" s="142"/>
      <c r="F28" s="142"/>
      <c r="G28" s="142"/>
      <c r="H28" s="192">
        <f>H23</f>
        <v>0</v>
      </c>
      <c r="I28" s="195"/>
    </row>
    <row r="29" spans="1:9" ht="18" x14ac:dyDescent="0.35">
      <c r="A29" s="128" t="s">
        <v>16</v>
      </c>
      <c r="B29" s="129"/>
      <c r="C29" s="129"/>
      <c r="D29" s="129"/>
      <c r="E29" s="129"/>
      <c r="F29" s="129"/>
      <c r="G29" s="129"/>
      <c r="H29" s="196"/>
      <c r="I29" s="148"/>
    </row>
    <row r="30" spans="1:9" ht="16.2" customHeight="1" x14ac:dyDescent="0.3">
      <c r="A30" s="141" t="s">
        <v>21</v>
      </c>
      <c r="B30" s="142"/>
      <c r="C30" s="142"/>
      <c r="D30" s="142"/>
      <c r="E30" s="142"/>
      <c r="F30" s="142"/>
      <c r="G30" s="142"/>
      <c r="H30" s="192">
        <f>H25</f>
        <v>0</v>
      </c>
      <c r="I30" s="195"/>
    </row>
    <row r="31" spans="1:9" ht="28.95" customHeight="1" x14ac:dyDescent="0.3">
      <c r="A31" s="97" t="s">
        <v>172</v>
      </c>
      <c r="B31" s="98"/>
      <c r="C31" s="98"/>
      <c r="D31" s="98"/>
      <c r="E31" s="98"/>
      <c r="F31" s="98"/>
      <c r="G31" s="98"/>
      <c r="H31" s="185">
        <f>IFERROR(H28/H30,0)</f>
        <v>0</v>
      </c>
      <c r="I31" s="186"/>
    </row>
    <row r="32" spans="1:9" x14ac:dyDescent="0.3">
      <c r="A32" s="54"/>
      <c r="B32" s="55"/>
      <c r="C32" s="55"/>
      <c r="D32" s="55"/>
      <c r="E32" s="55"/>
      <c r="F32" s="55"/>
      <c r="G32" s="55"/>
      <c r="H32" s="55"/>
      <c r="I32" s="56"/>
    </row>
    <row r="33" spans="1:9" x14ac:dyDescent="0.3">
      <c r="A33" s="103" t="s">
        <v>184</v>
      </c>
      <c r="B33" s="104"/>
      <c r="C33" s="104"/>
      <c r="D33" s="104"/>
      <c r="E33" s="104"/>
      <c r="F33" s="104"/>
      <c r="G33" s="104"/>
      <c r="H33" s="104"/>
      <c r="I33" s="105"/>
    </row>
    <row r="34" spans="1:9" ht="16.2" customHeight="1" x14ac:dyDescent="0.3">
      <c r="A34" s="144" t="s">
        <v>171</v>
      </c>
      <c r="B34" s="145"/>
      <c r="C34" s="145"/>
      <c r="D34" s="145"/>
      <c r="E34" s="145"/>
      <c r="F34" s="145"/>
      <c r="G34" s="145"/>
      <c r="H34" s="187">
        <f>IFERROR(VLOOKUP(A1,'AU List for drop down'!$A$2:$M$70,6,FALSE),0)</f>
        <v>0</v>
      </c>
      <c r="I34" s="169"/>
    </row>
    <row r="35" spans="1:9" ht="18" x14ac:dyDescent="0.35">
      <c r="A35" s="128" t="s">
        <v>17</v>
      </c>
      <c r="B35" s="129"/>
      <c r="C35" s="129"/>
      <c r="D35" s="129"/>
      <c r="E35" s="129"/>
      <c r="F35" s="129"/>
      <c r="G35" s="129"/>
      <c r="H35" s="128"/>
      <c r="I35" s="130"/>
    </row>
    <row r="36" spans="1:9" ht="28.95" customHeight="1" x14ac:dyDescent="0.3">
      <c r="A36" s="97" t="s">
        <v>172</v>
      </c>
      <c r="B36" s="98"/>
      <c r="C36" s="98"/>
      <c r="D36" s="98"/>
      <c r="E36" s="98"/>
      <c r="F36" s="98"/>
      <c r="G36" s="98"/>
      <c r="H36" s="188">
        <f>H31</f>
        <v>0</v>
      </c>
      <c r="I36" s="189"/>
    </row>
    <row r="37" spans="1:9" ht="28.95" customHeight="1" x14ac:dyDescent="0.3">
      <c r="A37" s="125" t="s">
        <v>173</v>
      </c>
      <c r="B37" s="126"/>
      <c r="C37" s="126"/>
      <c r="D37" s="126"/>
      <c r="E37" s="126"/>
      <c r="F37" s="126"/>
      <c r="G37" s="126"/>
      <c r="H37" s="168">
        <f>IFERROR(H34*H36,0)</f>
        <v>0</v>
      </c>
      <c r="I37" s="169"/>
    </row>
    <row r="38" spans="1:9" x14ac:dyDescent="0.3">
      <c r="A38" s="51"/>
      <c r="B38" s="52"/>
      <c r="C38" s="52"/>
      <c r="D38" s="52"/>
      <c r="E38" s="52"/>
      <c r="F38" s="52"/>
      <c r="G38" s="52"/>
      <c r="H38" s="53"/>
      <c r="I38" s="40"/>
    </row>
    <row r="39" spans="1:9" ht="28.95" customHeight="1" x14ac:dyDescent="0.3">
      <c r="A39" s="121" t="s">
        <v>79</v>
      </c>
      <c r="B39" s="122"/>
      <c r="C39" s="122"/>
      <c r="D39" s="122"/>
      <c r="E39" s="122"/>
      <c r="F39" s="122"/>
      <c r="G39" s="122"/>
      <c r="H39" s="122"/>
      <c r="I39" s="123"/>
    </row>
    <row r="40" spans="1:9" ht="16.2" customHeight="1" x14ac:dyDescent="0.3">
      <c r="A40" s="141" t="s">
        <v>19</v>
      </c>
      <c r="B40" s="142"/>
      <c r="C40" s="142"/>
      <c r="D40" s="142"/>
      <c r="E40" s="142"/>
      <c r="F40" s="142"/>
      <c r="G40" s="142"/>
      <c r="H40" s="172"/>
      <c r="I40" s="173"/>
    </row>
    <row r="41" spans="1:9" ht="18" x14ac:dyDescent="0.35">
      <c r="A41" s="149" t="s">
        <v>10</v>
      </c>
      <c r="B41" s="150"/>
      <c r="C41" s="150"/>
      <c r="D41" s="150"/>
      <c r="E41" s="150"/>
      <c r="F41" s="150"/>
      <c r="G41" s="150"/>
      <c r="H41" s="149"/>
      <c r="I41" s="151"/>
    </row>
    <row r="42" spans="1:9" ht="28.95" customHeight="1" x14ac:dyDescent="0.3">
      <c r="A42" s="155" t="s">
        <v>20</v>
      </c>
      <c r="B42" s="156"/>
      <c r="C42" s="156"/>
      <c r="D42" s="156"/>
      <c r="E42" s="156"/>
      <c r="F42" s="156"/>
      <c r="G42" s="156"/>
      <c r="H42" s="192">
        <f>H16</f>
        <v>0</v>
      </c>
      <c r="I42" s="195"/>
    </row>
    <row r="43" spans="1:9" ht="18" x14ac:dyDescent="0.3">
      <c r="A43" s="158" t="s">
        <v>12</v>
      </c>
      <c r="B43" s="159"/>
      <c r="C43" s="159"/>
      <c r="D43" s="159"/>
      <c r="E43" s="159"/>
      <c r="F43" s="159"/>
      <c r="G43" s="159"/>
      <c r="H43" s="158"/>
      <c r="I43" s="160"/>
    </row>
    <row r="44" spans="1:9" ht="16.2" customHeight="1" x14ac:dyDescent="0.3">
      <c r="A44" s="138" t="s">
        <v>21</v>
      </c>
      <c r="B44" s="139"/>
      <c r="C44" s="139"/>
      <c r="D44" s="139"/>
      <c r="E44" s="139"/>
      <c r="F44" s="139"/>
      <c r="G44" s="139"/>
      <c r="H44" s="192">
        <f>H40+H42</f>
        <v>0</v>
      </c>
      <c r="I44" s="195"/>
    </row>
    <row r="45" spans="1:9" x14ac:dyDescent="0.3">
      <c r="A45" s="54"/>
      <c r="B45" s="55"/>
      <c r="C45" s="55"/>
      <c r="D45" s="55"/>
      <c r="E45" s="55"/>
      <c r="F45" s="55"/>
      <c r="G45" s="55"/>
      <c r="H45" s="55"/>
      <c r="I45" s="56"/>
    </row>
    <row r="46" spans="1:9" ht="28.95" customHeight="1" x14ac:dyDescent="0.3">
      <c r="A46" s="121" t="s">
        <v>80</v>
      </c>
      <c r="B46" s="122"/>
      <c r="C46" s="122"/>
      <c r="D46" s="122"/>
      <c r="E46" s="122"/>
      <c r="F46" s="122"/>
      <c r="G46" s="122"/>
      <c r="H46" s="122"/>
      <c r="I46" s="123"/>
    </row>
    <row r="47" spans="1:9" ht="28.95" customHeight="1" x14ac:dyDescent="0.3">
      <c r="A47" s="141" t="s">
        <v>78</v>
      </c>
      <c r="B47" s="142"/>
      <c r="C47" s="142"/>
      <c r="D47" s="142"/>
      <c r="E47" s="142"/>
      <c r="F47" s="142"/>
      <c r="G47" s="142"/>
      <c r="H47" s="179">
        <f>H42</f>
        <v>0</v>
      </c>
      <c r="I47" s="180"/>
    </row>
    <row r="48" spans="1:9" ht="18" x14ac:dyDescent="0.35">
      <c r="A48" s="128" t="s">
        <v>16</v>
      </c>
      <c r="B48" s="129"/>
      <c r="C48" s="129"/>
      <c r="D48" s="129"/>
      <c r="E48" s="129"/>
      <c r="F48" s="129"/>
      <c r="G48" s="129"/>
      <c r="H48" s="196"/>
      <c r="I48" s="148"/>
    </row>
    <row r="49" spans="1:9" ht="16.2" customHeight="1" x14ac:dyDescent="0.3">
      <c r="A49" s="141" t="s">
        <v>21</v>
      </c>
      <c r="B49" s="142"/>
      <c r="C49" s="142"/>
      <c r="D49" s="142"/>
      <c r="E49" s="142"/>
      <c r="F49" s="142"/>
      <c r="G49" s="142"/>
      <c r="H49" s="192">
        <f>H44</f>
        <v>0</v>
      </c>
      <c r="I49" s="195"/>
    </row>
    <row r="50" spans="1:9" ht="28.95" customHeight="1" x14ac:dyDescent="0.3">
      <c r="A50" s="97" t="s">
        <v>172</v>
      </c>
      <c r="B50" s="98"/>
      <c r="C50" s="98"/>
      <c r="D50" s="98"/>
      <c r="E50" s="98"/>
      <c r="F50" s="98"/>
      <c r="G50" s="98"/>
      <c r="H50" s="185">
        <f>IFERROR(H47/H49,0)</f>
        <v>0</v>
      </c>
      <c r="I50" s="186"/>
    </row>
    <row r="51" spans="1:9" x14ac:dyDescent="0.3">
      <c r="A51" s="54"/>
      <c r="B51" s="55"/>
      <c r="C51" s="55"/>
      <c r="D51" s="55"/>
      <c r="E51" s="55"/>
      <c r="F51" s="55"/>
      <c r="G51" s="55"/>
      <c r="H51" s="55"/>
      <c r="I51" s="56"/>
    </row>
    <row r="52" spans="1:9" x14ac:dyDescent="0.3">
      <c r="A52" s="103" t="s">
        <v>174</v>
      </c>
      <c r="B52" s="104"/>
      <c r="C52" s="104"/>
      <c r="D52" s="104"/>
      <c r="E52" s="104"/>
      <c r="F52" s="104"/>
      <c r="G52" s="104"/>
      <c r="H52" s="104"/>
      <c r="I52" s="105"/>
    </row>
    <row r="53" spans="1:9" ht="16.2" customHeight="1" x14ac:dyDescent="0.3">
      <c r="A53" s="144" t="s">
        <v>175</v>
      </c>
      <c r="B53" s="145"/>
      <c r="C53" s="145"/>
      <c r="D53" s="145"/>
      <c r="E53" s="145"/>
      <c r="F53" s="145"/>
      <c r="G53" s="145"/>
      <c r="H53" s="187">
        <f>IFERROR(VLOOKUP(A1,'AU List for drop down'!$A$2:$M$70,7,FALSE),0)</f>
        <v>0</v>
      </c>
      <c r="I53" s="169"/>
    </row>
    <row r="54" spans="1:9" ht="18" x14ac:dyDescent="0.35">
      <c r="A54" s="128" t="s">
        <v>17</v>
      </c>
      <c r="B54" s="129"/>
      <c r="C54" s="129"/>
      <c r="D54" s="129"/>
      <c r="E54" s="129"/>
      <c r="F54" s="129"/>
      <c r="G54" s="129"/>
      <c r="H54" s="128"/>
      <c r="I54" s="130"/>
    </row>
    <row r="55" spans="1:9" ht="28.95" customHeight="1" x14ac:dyDescent="0.3">
      <c r="A55" s="97" t="s">
        <v>172</v>
      </c>
      <c r="B55" s="98"/>
      <c r="C55" s="98"/>
      <c r="D55" s="98"/>
      <c r="E55" s="98"/>
      <c r="F55" s="98"/>
      <c r="G55" s="98"/>
      <c r="H55" s="188">
        <f>H50</f>
        <v>0</v>
      </c>
      <c r="I55" s="189"/>
    </row>
    <row r="56" spans="1:9" ht="28.95" customHeight="1" x14ac:dyDescent="0.3">
      <c r="A56" s="125" t="s">
        <v>176</v>
      </c>
      <c r="B56" s="126"/>
      <c r="C56" s="126"/>
      <c r="D56" s="126"/>
      <c r="E56" s="126"/>
      <c r="F56" s="126"/>
      <c r="G56" s="126"/>
      <c r="H56" s="168">
        <f>IFERROR(H53*H55,0)</f>
        <v>0</v>
      </c>
      <c r="I56" s="169"/>
    </row>
    <row r="57" spans="1:9" x14ac:dyDescent="0.3">
      <c r="A57" s="75"/>
      <c r="B57" s="76"/>
      <c r="C57" s="76"/>
      <c r="D57" s="76"/>
      <c r="E57" s="76"/>
      <c r="F57" s="76"/>
      <c r="G57" s="76"/>
      <c r="H57" s="77"/>
      <c r="I57" s="58"/>
    </row>
    <row r="58" spans="1:9" x14ac:dyDescent="0.3">
      <c r="A58" s="20"/>
      <c r="B58" s="20"/>
      <c r="C58" s="20"/>
      <c r="D58" s="20"/>
      <c r="E58" s="20"/>
      <c r="F58" s="20"/>
      <c r="G58" s="20"/>
      <c r="H58" s="20"/>
      <c r="I58" s="19"/>
    </row>
    <row r="59" spans="1:9" ht="43.5" customHeight="1" x14ac:dyDescent="0.3">
      <c r="A59" s="124" t="s">
        <v>198</v>
      </c>
      <c r="B59" s="124"/>
      <c r="C59" s="124"/>
      <c r="D59" s="124"/>
      <c r="E59" s="124"/>
      <c r="F59" s="124"/>
      <c r="G59" s="124"/>
      <c r="H59" s="124"/>
      <c r="I59" s="124"/>
    </row>
    <row r="60" spans="1:9" x14ac:dyDescent="0.3">
      <c r="A60" s="17"/>
      <c r="B60" s="17"/>
      <c r="C60" s="17"/>
      <c r="D60" s="17"/>
      <c r="E60" s="17"/>
      <c r="F60" s="17"/>
      <c r="G60" s="17"/>
      <c r="H60" s="17"/>
      <c r="I60" s="17"/>
    </row>
    <row r="61" spans="1:9" ht="28.95" customHeight="1" x14ac:dyDescent="0.3">
      <c r="A61" s="111" t="s">
        <v>27</v>
      </c>
      <c r="B61" s="112"/>
      <c r="C61" s="112"/>
      <c r="D61" s="112"/>
      <c r="E61" s="112"/>
      <c r="F61" s="112"/>
      <c r="G61" s="112"/>
      <c r="H61" s="112"/>
      <c r="I61" s="113"/>
    </row>
    <row r="62" spans="1:9" ht="28.95" customHeight="1" x14ac:dyDescent="0.3">
      <c r="A62" s="90" t="s">
        <v>28</v>
      </c>
      <c r="B62" s="91"/>
      <c r="C62" s="91"/>
      <c r="D62" s="91"/>
      <c r="E62" s="91"/>
      <c r="F62" s="91"/>
      <c r="G62" s="91"/>
      <c r="H62" s="190"/>
      <c r="I62" s="191"/>
    </row>
    <row r="63" spans="1:9" ht="43.5" customHeight="1" x14ac:dyDescent="0.3">
      <c r="A63" s="125" t="s">
        <v>179</v>
      </c>
      <c r="B63" s="126"/>
      <c r="C63" s="126"/>
      <c r="D63" s="126"/>
      <c r="E63" s="126"/>
      <c r="F63" s="126"/>
      <c r="G63" s="126"/>
      <c r="H63" s="190"/>
      <c r="I63" s="191"/>
    </row>
    <row r="64" spans="1:9" ht="43.5" customHeight="1" x14ac:dyDescent="0.3">
      <c r="A64" s="125" t="s">
        <v>178</v>
      </c>
      <c r="B64" s="126"/>
      <c r="C64" s="126"/>
      <c r="D64" s="126"/>
      <c r="E64" s="126"/>
      <c r="F64" s="126"/>
      <c r="G64" s="126"/>
      <c r="H64" s="190"/>
      <c r="I64" s="191"/>
    </row>
    <row r="65" spans="1:9" x14ac:dyDescent="0.3">
      <c r="A65" s="192" t="s">
        <v>29</v>
      </c>
      <c r="B65" s="193"/>
      <c r="C65" s="193"/>
      <c r="D65" s="193"/>
      <c r="E65" s="193"/>
      <c r="F65" s="193"/>
      <c r="G65" s="193"/>
      <c r="H65" s="168">
        <f>H62+H63+H64</f>
        <v>0</v>
      </c>
      <c r="I65" s="169"/>
    </row>
    <row r="67" spans="1:9" ht="43.5" customHeight="1" x14ac:dyDescent="0.3">
      <c r="A67" s="161" t="s">
        <v>199</v>
      </c>
      <c r="B67" s="161"/>
      <c r="C67" s="161"/>
      <c r="D67" s="161"/>
      <c r="E67" s="161"/>
      <c r="F67" s="161"/>
      <c r="G67" s="161"/>
      <c r="H67" s="161"/>
      <c r="I67" s="161"/>
    </row>
    <row r="68" spans="1:9" x14ac:dyDescent="0.3">
      <c r="A68" s="18"/>
      <c r="B68" s="18"/>
      <c r="C68" s="18"/>
      <c r="D68" s="18"/>
      <c r="E68" s="18"/>
      <c r="F68" s="18"/>
      <c r="G68" s="18"/>
      <c r="H68" s="18"/>
      <c r="I68" s="18"/>
    </row>
    <row r="69" spans="1:9" ht="28.95" customHeight="1" x14ac:dyDescent="0.3">
      <c r="A69" s="108" t="s">
        <v>33</v>
      </c>
      <c r="B69" s="109"/>
      <c r="C69" s="109"/>
      <c r="D69" s="109"/>
      <c r="E69" s="109"/>
      <c r="F69" s="109"/>
      <c r="G69" s="109"/>
      <c r="H69" s="109"/>
      <c r="I69" s="110"/>
    </row>
    <row r="70" spans="1:9" ht="43.5" customHeight="1" x14ac:dyDescent="0.3">
      <c r="A70" s="125" t="s">
        <v>181</v>
      </c>
      <c r="B70" s="126"/>
      <c r="C70" s="126"/>
      <c r="D70" s="126"/>
      <c r="E70" s="126"/>
      <c r="F70" s="126"/>
      <c r="G70" s="126"/>
      <c r="H70" s="168">
        <f>H63</f>
        <v>0</v>
      </c>
      <c r="I70" s="169"/>
    </row>
    <row r="71" spans="1:9" ht="28.95" customHeight="1" x14ac:dyDescent="0.3">
      <c r="A71" s="125" t="s">
        <v>173</v>
      </c>
      <c r="B71" s="126"/>
      <c r="C71" s="126"/>
      <c r="D71" s="126"/>
      <c r="E71" s="126"/>
      <c r="F71" s="126"/>
      <c r="G71" s="126"/>
      <c r="H71" s="168">
        <f>H37</f>
        <v>0</v>
      </c>
      <c r="I71" s="169"/>
    </row>
    <row r="72" spans="1:9" ht="32.700000000000003" customHeight="1" x14ac:dyDescent="0.3">
      <c r="A72" s="162" t="str">
        <f>IF(H72&gt;=0,"☑  Section 611 Required Proportionate Share MET with an Excess of the Required Proportionate Share Already Used in the Amount of:","⮽  Section 611 Required Proportionate Share NOT Met with a SHORTFALL of:")</f>
        <v>☑  Section 611 Required Proportionate Share MET with an Excess of the Required Proportionate Share Already Used in the Amount of:</v>
      </c>
      <c r="B72" s="215"/>
      <c r="C72" s="215"/>
      <c r="D72" s="215"/>
      <c r="E72" s="215"/>
      <c r="F72" s="215"/>
      <c r="G72" s="215"/>
      <c r="H72" s="166">
        <f>H70-H71</f>
        <v>0</v>
      </c>
      <c r="I72" s="167"/>
    </row>
    <row r="73" spans="1:9" x14ac:dyDescent="0.3">
      <c r="A73" s="213"/>
      <c r="B73" s="117"/>
      <c r="C73" s="117"/>
      <c r="D73" s="117"/>
      <c r="E73" s="117"/>
      <c r="F73" s="117"/>
      <c r="G73" s="117"/>
      <c r="H73" s="117"/>
      <c r="I73" s="214"/>
    </row>
    <row r="74" spans="1:9" ht="28.95" customHeight="1" x14ac:dyDescent="0.3">
      <c r="A74" s="108" t="s">
        <v>34</v>
      </c>
      <c r="B74" s="109"/>
      <c r="C74" s="109"/>
      <c r="D74" s="109"/>
      <c r="E74" s="109"/>
      <c r="F74" s="109"/>
      <c r="G74" s="109"/>
      <c r="H74" s="109"/>
      <c r="I74" s="110"/>
    </row>
    <row r="75" spans="1:9" ht="43.5" customHeight="1" x14ac:dyDescent="0.3">
      <c r="A75" s="125" t="s">
        <v>183</v>
      </c>
      <c r="B75" s="126"/>
      <c r="C75" s="126"/>
      <c r="D75" s="126"/>
      <c r="E75" s="126"/>
      <c r="F75" s="126"/>
      <c r="G75" s="126"/>
      <c r="H75" s="168">
        <f>H64</f>
        <v>0</v>
      </c>
      <c r="I75" s="169"/>
    </row>
    <row r="76" spans="1:9" ht="28.95" customHeight="1" x14ac:dyDescent="0.3">
      <c r="A76" s="125" t="s">
        <v>176</v>
      </c>
      <c r="B76" s="126"/>
      <c r="C76" s="126"/>
      <c r="D76" s="126"/>
      <c r="E76" s="126"/>
      <c r="F76" s="126"/>
      <c r="G76" s="126"/>
      <c r="H76" s="168">
        <f>H56</f>
        <v>0</v>
      </c>
      <c r="I76" s="169"/>
    </row>
    <row r="77" spans="1:9" ht="32.700000000000003" customHeight="1" x14ac:dyDescent="0.3">
      <c r="A77" s="118" t="str">
        <f>IF(H77&gt;=0,"☑  Section 619 Required Proportionate Share MET with an Excess of:","⮽  Section 619 Required Proportionate Share NOT Met with a SHORTFALL of:")</f>
        <v>☑  Section 619 Required Proportionate Share MET with an Excess of:</v>
      </c>
      <c r="B77" s="170"/>
      <c r="C77" s="170"/>
      <c r="D77" s="170"/>
      <c r="E77" s="170"/>
      <c r="F77" s="170"/>
      <c r="G77" s="170"/>
      <c r="H77" s="166">
        <f>H75-H76</f>
        <v>0</v>
      </c>
      <c r="I77" s="167"/>
    </row>
    <row r="78" spans="1:9" ht="15.6" x14ac:dyDescent="0.3">
      <c r="A78" s="63"/>
      <c r="B78" s="60"/>
      <c r="C78" s="60"/>
      <c r="D78" s="60"/>
      <c r="E78" s="60"/>
      <c r="F78" s="60"/>
      <c r="G78" s="60"/>
      <c r="H78" s="61"/>
      <c r="I78" s="62"/>
    </row>
    <row r="79" spans="1:9" x14ac:dyDescent="0.3">
      <c r="A79" s="18"/>
      <c r="B79" s="18"/>
      <c r="C79" s="18"/>
      <c r="D79" s="18"/>
      <c r="E79" s="18"/>
      <c r="F79" s="18"/>
      <c r="G79" s="18"/>
      <c r="H79" s="18"/>
      <c r="I79" s="18"/>
    </row>
    <row r="80" spans="1:9" ht="101.7" customHeight="1" x14ac:dyDescent="0.3">
      <c r="A80" s="106" t="s">
        <v>38</v>
      </c>
      <c r="B80" s="106"/>
      <c r="C80" s="106"/>
      <c r="D80" s="106"/>
      <c r="E80" s="106"/>
      <c r="F80" s="106"/>
      <c r="G80" s="106"/>
      <c r="H80" s="106"/>
      <c r="I80" s="106"/>
    </row>
    <row r="82" spans="1:9" ht="43.5" customHeight="1" x14ac:dyDescent="0.3">
      <c r="A82" s="87" t="s">
        <v>200</v>
      </c>
      <c r="B82" s="88"/>
      <c r="C82" s="88"/>
      <c r="D82" s="88"/>
      <c r="E82" s="88"/>
      <c r="F82" s="88"/>
      <c r="G82" s="88"/>
      <c r="H82" s="88"/>
      <c r="I82" s="89"/>
    </row>
    <row r="83" spans="1:9" ht="28.95" customHeight="1" x14ac:dyDescent="0.3">
      <c r="A83" s="83" t="str">
        <f>IF(H83&gt;=0,"Section 611 Expenditures in Excess of the Already Used Required Private School Proportionate Share","Section 611 Amount of Shortfall")</f>
        <v>Section 611 Expenditures in Excess of the Already Used Required Private School Proportionate Share</v>
      </c>
      <c r="B83" s="194"/>
      <c r="C83" s="194"/>
      <c r="D83" s="194"/>
      <c r="E83" s="194"/>
      <c r="F83" s="194"/>
      <c r="G83" s="194"/>
      <c r="H83" s="166">
        <f>H72</f>
        <v>0</v>
      </c>
      <c r="I83" s="167"/>
    </row>
    <row r="84" spans="1:9" ht="28.95" customHeight="1" x14ac:dyDescent="0.3">
      <c r="A84" s="83" t="str">
        <f>IF(H84&gt;=0,"Section 619 Fund in Excess of the Already Used Required Private School Proportionate Share","Section 619 Amount of Shortfall")</f>
        <v>Section 619 Fund in Excess of the Already Used Required Private School Proportionate Share</v>
      </c>
      <c r="B84" s="194"/>
      <c r="C84" s="194"/>
      <c r="D84" s="194"/>
      <c r="E84" s="194"/>
      <c r="F84" s="194"/>
      <c r="G84" s="194"/>
      <c r="H84" s="166">
        <f>H77</f>
        <v>0</v>
      </c>
      <c r="I84" s="167"/>
    </row>
    <row r="85" spans="1:9" ht="28.95" customHeight="1" x14ac:dyDescent="0.3">
      <c r="A85" s="86" t="str">
        <f>IF(H85&gt;=0,"Section 611 &amp; 619 Private School Proportionate Share Amount MET with Federal Funds ONLY, No Further Action is Required","Section 611 &amp; 619 Private School Proportionate Share NOT Met Using only Federal Funds, Proceed to Next Remedy")</f>
        <v>Section 611 &amp; 619 Private School Proportionate Share Amount MET with Federal Funds ONLY, No Further Action is Required</v>
      </c>
      <c r="B85" s="84"/>
      <c r="C85" s="84"/>
      <c r="D85" s="84"/>
      <c r="E85" s="84"/>
      <c r="F85" s="84"/>
      <c r="G85" s="84"/>
      <c r="H85" s="166">
        <f>H83+H84</f>
        <v>0</v>
      </c>
      <c r="I85" s="167"/>
    </row>
    <row r="86" spans="1:9" x14ac:dyDescent="0.3">
      <c r="A86" s="54"/>
      <c r="B86" s="55"/>
      <c r="C86" s="55"/>
      <c r="D86" s="55"/>
      <c r="E86" s="55"/>
      <c r="F86" s="55"/>
      <c r="G86" s="55"/>
      <c r="H86" s="55"/>
      <c r="I86" s="56"/>
    </row>
    <row r="87" spans="1:9" ht="45.6" customHeight="1" x14ac:dyDescent="0.3">
      <c r="A87" s="87" t="s">
        <v>229</v>
      </c>
      <c r="B87" s="88"/>
      <c r="C87" s="88"/>
      <c r="D87" s="88"/>
      <c r="E87" s="88"/>
      <c r="F87" s="88"/>
      <c r="G87" s="88"/>
      <c r="H87" s="88"/>
      <c r="I87" s="89"/>
    </row>
    <row r="88" spans="1:9" ht="28.95" customHeight="1" x14ac:dyDescent="0.3">
      <c r="A88" s="90" t="s">
        <v>28</v>
      </c>
      <c r="B88" s="91"/>
      <c r="C88" s="91"/>
      <c r="D88" s="91"/>
      <c r="E88" s="91"/>
      <c r="F88" s="91"/>
      <c r="G88" s="91"/>
      <c r="H88" s="168">
        <f>H62</f>
        <v>0</v>
      </c>
      <c r="I88" s="169"/>
    </row>
    <row r="89" spans="1:9" ht="28.95" customHeight="1" x14ac:dyDescent="0.3">
      <c r="A89" s="86" t="str">
        <f>IF(H89&gt;=0,"Section 611 &amp; 619 Private School Proportionate Share Amount MET with Federal Funds ONLY, No Further Action is Required","Section 611 &amp; 619 Private School Proportionate Share NOT Met Using only Federal Funds")</f>
        <v>Section 611 &amp; 619 Private School Proportionate Share Amount MET with Federal Funds ONLY, No Further Action is Required</v>
      </c>
      <c r="B89" s="84"/>
      <c r="C89" s="84"/>
      <c r="D89" s="84"/>
      <c r="E89" s="84"/>
      <c r="F89" s="84"/>
      <c r="G89" s="84"/>
      <c r="H89" s="166">
        <f>H85</f>
        <v>0</v>
      </c>
      <c r="I89" s="167"/>
    </row>
    <row r="90" spans="1:9" ht="28.95" customHeight="1" x14ac:dyDescent="0.3">
      <c r="A90" s="90" t="str">
        <f>IF(H90&gt;=0,"Section 611 and 619 Proportionate Share is MET; No Furhter Remedy is Necessary","Section 611 and/or Section 619 is NOT Met by this Amount; AU Must Work with CDE to Determine a Final Remedy")</f>
        <v>Section 611 and 619 Proportionate Share is MET; No Furhter Remedy is Necessary</v>
      </c>
      <c r="B90" s="91"/>
      <c r="C90" s="91"/>
      <c r="D90" s="91"/>
      <c r="E90" s="91"/>
      <c r="F90" s="91"/>
      <c r="G90" s="91"/>
      <c r="H90" s="166">
        <f>H88+H89</f>
        <v>0</v>
      </c>
      <c r="I90" s="167"/>
    </row>
    <row r="92" spans="1:9" x14ac:dyDescent="0.3">
      <c r="A92" s="219" t="s">
        <v>230</v>
      </c>
      <c r="B92" s="219"/>
      <c r="C92" s="13"/>
      <c r="D92" s="13"/>
      <c r="E92" s="13"/>
      <c r="F92" s="13"/>
      <c r="G92" s="13"/>
      <c r="H92" s="13"/>
      <c r="I92" s="13"/>
    </row>
    <row r="93" spans="1:9" x14ac:dyDescent="0.3">
      <c r="A93" s="230"/>
      <c r="B93" s="231"/>
      <c r="C93" s="231"/>
      <c r="D93" s="231"/>
      <c r="E93" s="231"/>
      <c r="F93" s="231"/>
      <c r="G93" s="231"/>
      <c r="H93" s="231"/>
      <c r="I93" s="232"/>
    </row>
    <row r="94" spans="1:9" x14ac:dyDescent="0.3">
      <c r="A94" s="233"/>
      <c r="B94" s="234"/>
      <c r="C94" s="234"/>
      <c r="D94" s="234"/>
      <c r="E94" s="234"/>
      <c r="F94" s="234"/>
      <c r="G94" s="234"/>
      <c r="H94" s="234"/>
      <c r="I94" s="235"/>
    </row>
    <row r="95" spans="1:9" x14ac:dyDescent="0.3">
      <c r="A95" s="233"/>
      <c r="B95" s="234"/>
      <c r="C95" s="234"/>
      <c r="D95" s="234"/>
      <c r="E95" s="234"/>
      <c r="F95" s="234"/>
      <c r="G95" s="234"/>
      <c r="H95" s="234"/>
      <c r="I95" s="235"/>
    </row>
    <row r="96" spans="1:9" x14ac:dyDescent="0.3">
      <c r="A96" s="233"/>
      <c r="B96" s="234"/>
      <c r="C96" s="234"/>
      <c r="D96" s="234"/>
      <c r="E96" s="234"/>
      <c r="F96" s="234"/>
      <c r="G96" s="234"/>
      <c r="H96" s="234"/>
      <c r="I96" s="235"/>
    </row>
    <row r="97" spans="1:9" x14ac:dyDescent="0.3">
      <c r="A97" s="233"/>
      <c r="B97" s="234"/>
      <c r="C97" s="234"/>
      <c r="D97" s="234"/>
      <c r="E97" s="234"/>
      <c r="F97" s="234"/>
      <c r="G97" s="234"/>
      <c r="H97" s="234"/>
      <c r="I97" s="235"/>
    </row>
    <row r="98" spans="1:9" x14ac:dyDescent="0.3">
      <c r="A98" s="233"/>
      <c r="B98" s="234"/>
      <c r="C98" s="234"/>
      <c r="D98" s="234"/>
      <c r="E98" s="234"/>
      <c r="F98" s="234"/>
      <c r="G98" s="234"/>
      <c r="H98" s="234"/>
      <c r="I98" s="235"/>
    </row>
    <row r="99" spans="1:9" x14ac:dyDescent="0.3">
      <c r="A99" s="233"/>
      <c r="B99" s="234"/>
      <c r="C99" s="234"/>
      <c r="D99" s="234"/>
      <c r="E99" s="234"/>
      <c r="F99" s="234"/>
      <c r="G99" s="234"/>
      <c r="H99" s="234"/>
      <c r="I99" s="235"/>
    </row>
    <row r="100" spans="1:9" x14ac:dyDescent="0.3">
      <c r="A100" s="233"/>
      <c r="B100" s="234"/>
      <c r="C100" s="234"/>
      <c r="D100" s="234"/>
      <c r="E100" s="234"/>
      <c r="F100" s="234"/>
      <c r="G100" s="234"/>
      <c r="H100" s="234"/>
      <c r="I100" s="235"/>
    </row>
    <row r="101" spans="1:9" x14ac:dyDescent="0.3">
      <c r="A101" s="233"/>
      <c r="B101" s="234"/>
      <c r="C101" s="234"/>
      <c r="D101" s="234"/>
      <c r="E101" s="234"/>
      <c r="F101" s="234"/>
      <c r="G101" s="234"/>
      <c r="H101" s="234"/>
      <c r="I101" s="235"/>
    </row>
    <row r="102" spans="1:9" x14ac:dyDescent="0.3">
      <c r="A102" s="233"/>
      <c r="B102" s="234"/>
      <c r="C102" s="234"/>
      <c r="D102" s="234"/>
      <c r="E102" s="234"/>
      <c r="F102" s="234"/>
      <c r="G102" s="234"/>
      <c r="H102" s="234"/>
      <c r="I102" s="235"/>
    </row>
    <row r="103" spans="1:9" x14ac:dyDescent="0.3">
      <c r="A103" s="236"/>
      <c r="B103" s="237"/>
      <c r="C103" s="237"/>
      <c r="D103" s="237"/>
      <c r="E103" s="237"/>
      <c r="F103" s="237"/>
      <c r="G103" s="237"/>
      <c r="H103" s="237"/>
      <c r="I103" s="238"/>
    </row>
  </sheetData>
  <sheetProtection algorithmName="SHA-512" hashValue="dWujFpVLgAqxNOpFHi/G9dnBTLmU/UsWwcCyX8jJP/vr3OcCXAcxl7e3eZnz6hGGmLD6tGsd0SOdEiV+OSyb/Q==" saltValue="ZKq1Uo3HoeWxdoo3L6qFwA==" spinCount="100000" sheet="1" objects="1" scenarios="1"/>
  <mergeCells count="134">
    <mergeCell ref="A92:B92"/>
    <mergeCell ref="A93:I103"/>
    <mergeCell ref="B6:C6"/>
    <mergeCell ref="D6:E6"/>
    <mergeCell ref="F6:G6"/>
    <mergeCell ref="H6:I6"/>
    <mergeCell ref="B7:C7"/>
    <mergeCell ref="D7:E7"/>
    <mergeCell ref="F7:G7"/>
    <mergeCell ref="H7:I7"/>
    <mergeCell ref="A11:I11"/>
    <mergeCell ref="A13:I13"/>
    <mergeCell ref="A15:G15"/>
    <mergeCell ref="H15:I15"/>
    <mergeCell ref="A16:G16"/>
    <mergeCell ref="H16:I16"/>
    <mergeCell ref="B8:C8"/>
    <mergeCell ref="D8:E8"/>
    <mergeCell ref="F8:G8"/>
    <mergeCell ref="H8:I8"/>
    <mergeCell ref="B9:C9"/>
    <mergeCell ref="D9:E9"/>
    <mergeCell ref="F9:G9"/>
    <mergeCell ref="H9:I9"/>
    <mergeCell ref="A3:I3"/>
    <mergeCell ref="B4:C4"/>
    <mergeCell ref="D4:E4"/>
    <mergeCell ref="F4:G4"/>
    <mergeCell ref="H4:I4"/>
    <mergeCell ref="B5:C5"/>
    <mergeCell ref="D5:E5"/>
    <mergeCell ref="F5:G5"/>
    <mergeCell ref="H5:I5"/>
    <mergeCell ref="A23:G23"/>
    <mergeCell ref="H23:I23"/>
    <mergeCell ref="A24:G24"/>
    <mergeCell ref="H24:I24"/>
    <mergeCell ref="A25:G25"/>
    <mergeCell ref="H25:I25"/>
    <mergeCell ref="A18:I18"/>
    <mergeCell ref="A20:I20"/>
    <mergeCell ref="A21:G21"/>
    <mergeCell ref="H21:I21"/>
    <mergeCell ref="A22:G22"/>
    <mergeCell ref="H22:I22"/>
    <mergeCell ref="A31:G31"/>
    <mergeCell ref="H31:I31"/>
    <mergeCell ref="A33:I33"/>
    <mergeCell ref="A34:G34"/>
    <mergeCell ref="H34:I34"/>
    <mergeCell ref="A35:G35"/>
    <mergeCell ref="H35:I35"/>
    <mergeCell ref="A27:I27"/>
    <mergeCell ref="A28:G28"/>
    <mergeCell ref="H28:I28"/>
    <mergeCell ref="A29:G29"/>
    <mergeCell ref="H29:I29"/>
    <mergeCell ref="A30:G30"/>
    <mergeCell ref="H30:I30"/>
    <mergeCell ref="A41:G41"/>
    <mergeCell ref="H41:I41"/>
    <mergeCell ref="A42:G42"/>
    <mergeCell ref="H42:I42"/>
    <mergeCell ref="A43:G43"/>
    <mergeCell ref="H43:I43"/>
    <mergeCell ref="A36:G36"/>
    <mergeCell ref="H36:I36"/>
    <mergeCell ref="A37:G37"/>
    <mergeCell ref="H37:I37"/>
    <mergeCell ref="A39:I39"/>
    <mergeCell ref="A40:G40"/>
    <mergeCell ref="H40:I40"/>
    <mergeCell ref="A49:G49"/>
    <mergeCell ref="H49:I49"/>
    <mergeCell ref="A50:G50"/>
    <mergeCell ref="H50:I50"/>
    <mergeCell ref="A52:I52"/>
    <mergeCell ref="A53:G53"/>
    <mergeCell ref="H53:I53"/>
    <mergeCell ref="A44:G44"/>
    <mergeCell ref="H44:I44"/>
    <mergeCell ref="A46:I46"/>
    <mergeCell ref="A47:G47"/>
    <mergeCell ref="H47:I47"/>
    <mergeCell ref="A48:G48"/>
    <mergeCell ref="H48:I48"/>
    <mergeCell ref="A59:I59"/>
    <mergeCell ref="A61:I61"/>
    <mergeCell ref="A62:G62"/>
    <mergeCell ref="H62:I62"/>
    <mergeCell ref="A63:G63"/>
    <mergeCell ref="H63:I63"/>
    <mergeCell ref="A54:G54"/>
    <mergeCell ref="H54:I54"/>
    <mergeCell ref="A55:G55"/>
    <mergeCell ref="H55:I55"/>
    <mergeCell ref="A56:G56"/>
    <mergeCell ref="H56:I56"/>
    <mergeCell ref="A70:G70"/>
    <mergeCell ref="H70:I70"/>
    <mergeCell ref="A71:G71"/>
    <mergeCell ref="H71:I71"/>
    <mergeCell ref="A72:G72"/>
    <mergeCell ref="H72:I72"/>
    <mergeCell ref="A64:G64"/>
    <mergeCell ref="H64:I64"/>
    <mergeCell ref="A65:G65"/>
    <mergeCell ref="H65:I65"/>
    <mergeCell ref="A67:I67"/>
    <mergeCell ref="A69:I69"/>
    <mergeCell ref="A89:G89"/>
    <mergeCell ref="H89:I89"/>
    <mergeCell ref="A90:G90"/>
    <mergeCell ref="H90:I90"/>
    <mergeCell ref="A1:I1"/>
    <mergeCell ref="A84:G84"/>
    <mergeCell ref="H84:I84"/>
    <mergeCell ref="A85:G85"/>
    <mergeCell ref="H85:I85"/>
    <mergeCell ref="A87:I87"/>
    <mergeCell ref="A88:G88"/>
    <mergeCell ref="H88:I88"/>
    <mergeCell ref="A77:G77"/>
    <mergeCell ref="H77:I77"/>
    <mergeCell ref="A80:I80"/>
    <mergeCell ref="A82:I82"/>
    <mergeCell ref="A83:G83"/>
    <mergeCell ref="H83:I83"/>
    <mergeCell ref="A73:I73"/>
    <mergeCell ref="A74:I74"/>
    <mergeCell ref="A75:G75"/>
    <mergeCell ref="H75:I75"/>
    <mergeCell ref="A76:G76"/>
    <mergeCell ref="H76:I76"/>
  </mergeCells>
  <printOptions horizontalCentered="1"/>
  <pageMargins left="0.7" right="0.7" top="1" bottom="0.75" header="0.55000000000000004" footer="0.3"/>
  <pageSetup scale="97" orientation="portrait" r:id="rId1"/>
  <headerFooter>
    <oddHeader>&amp;CPrivate School Proportionat Share Corrective Action Worksheet</oddHeader>
    <oddFooter>&amp;L&amp;G&amp;C
                                  &amp;A&amp;R&amp;P of &amp;N</oddFooter>
  </headerFooter>
  <rowBreaks count="4" manualBreakCount="4">
    <brk id="19" max="16383" man="1"/>
    <brk id="45" max="16383" man="1"/>
    <brk id="67" max="16383" man="1"/>
    <brk id="86"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5685E-EE37-4AB0-855B-B98AAB5CBE3E}">
  <dimension ref="A1:J103"/>
  <sheetViews>
    <sheetView showGridLines="0" showRuler="0" view="pageLayout" zoomScale="130" zoomScaleNormal="150" zoomScaleSheetLayoutView="110" zoomScalePageLayoutView="130" workbookViewId="0">
      <selection activeCell="J3" sqref="J3"/>
    </sheetView>
  </sheetViews>
  <sheetFormatPr defaultRowHeight="14.4" x14ac:dyDescent="0.3"/>
  <cols>
    <col min="1" max="1" width="7.33203125" customWidth="1"/>
    <col min="2" max="8" width="9.44140625" customWidth="1"/>
    <col min="9" max="9" width="9.33203125" customWidth="1"/>
    <col min="10" max="10" width="7.5546875" customWidth="1"/>
  </cols>
  <sheetData>
    <row r="1" spans="1:10" x14ac:dyDescent="0.3">
      <c r="A1" s="220">
        <f>'FFY 2019_SFY 2020'!E1</f>
        <v>0</v>
      </c>
      <c r="B1" s="221"/>
      <c r="C1" s="221"/>
      <c r="D1" s="221"/>
      <c r="E1" s="221"/>
      <c r="F1" s="221"/>
      <c r="G1" s="221"/>
      <c r="H1" s="221"/>
      <c r="I1" s="222"/>
    </row>
    <row r="2" spans="1:10" x14ac:dyDescent="0.3">
      <c r="A2" s="32"/>
      <c r="B2" s="32"/>
      <c r="C2" s="32"/>
      <c r="D2" s="32"/>
      <c r="E2" s="32"/>
      <c r="F2" s="32"/>
      <c r="G2" s="32"/>
      <c r="H2" s="32"/>
      <c r="I2" s="32"/>
    </row>
    <row r="3" spans="1:10" ht="25.2" customHeight="1" x14ac:dyDescent="0.3">
      <c r="A3" s="242" t="s">
        <v>84</v>
      </c>
      <c r="B3" s="243"/>
      <c r="C3" s="243"/>
      <c r="D3" s="243"/>
      <c r="E3" s="243"/>
      <c r="F3" s="243"/>
      <c r="G3" s="243"/>
      <c r="H3" s="243"/>
      <c r="I3" s="244"/>
      <c r="J3" s="23"/>
    </row>
    <row r="4" spans="1:10" ht="24.45" customHeight="1" x14ac:dyDescent="0.3">
      <c r="A4" s="22"/>
      <c r="B4" s="212" t="s">
        <v>40</v>
      </c>
      <c r="C4" s="212"/>
      <c r="D4" s="212" t="s">
        <v>41</v>
      </c>
      <c r="E4" s="212"/>
      <c r="F4" s="212" t="s">
        <v>42</v>
      </c>
      <c r="G4" s="212"/>
      <c r="H4" s="212" t="s">
        <v>43</v>
      </c>
      <c r="I4" s="212"/>
      <c r="J4" s="22"/>
    </row>
    <row r="5" spans="1:10" ht="15.6" x14ac:dyDescent="0.3">
      <c r="A5" s="22"/>
      <c r="B5" s="197">
        <v>2019</v>
      </c>
      <c r="C5" s="197"/>
      <c r="D5" s="197">
        <v>2020</v>
      </c>
      <c r="E5" s="197"/>
      <c r="F5" s="197" t="s">
        <v>44</v>
      </c>
      <c r="G5" s="197"/>
      <c r="H5" s="197" t="s">
        <v>71</v>
      </c>
      <c r="I5" s="197"/>
      <c r="J5" s="22"/>
    </row>
    <row r="6" spans="1:10" ht="15.6" x14ac:dyDescent="0.3">
      <c r="A6" s="22"/>
      <c r="B6" s="197">
        <v>2020</v>
      </c>
      <c r="C6" s="197"/>
      <c r="D6" s="197">
        <v>2021</v>
      </c>
      <c r="E6" s="197"/>
      <c r="F6" s="197" t="s">
        <v>46</v>
      </c>
      <c r="G6" s="197"/>
      <c r="H6" s="197" t="s">
        <v>72</v>
      </c>
      <c r="I6" s="197"/>
      <c r="J6" s="22"/>
    </row>
    <row r="7" spans="1:10" ht="15.6" x14ac:dyDescent="0.3">
      <c r="A7" s="22"/>
      <c r="B7" s="197">
        <v>2021</v>
      </c>
      <c r="C7" s="197"/>
      <c r="D7" s="197">
        <v>2022</v>
      </c>
      <c r="E7" s="197"/>
      <c r="F7" s="197" t="s">
        <v>48</v>
      </c>
      <c r="G7" s="197"/>
      <c r="H7" s="197" t="s">
        <v>73</v>
      </c>
      <c r="I7" s="197"/>
      <c r="J7" s="22"/>
    </row>
    <row r="8" spans="1:10" ht="15.6" x14ac:dyDescent="0.3">
      <c r="A8" s="22"/>
      <c r="B8" s="197">
        <v>2022</v>
      </c>
      <c r="C8" s="197"/>
      <c r="D8" s="197">
        <v>2023</v>
      </c>
      <c r="E8" s="197"/>
      <c r="F8" s="197" t="s">
        <v>50</v>
      </c>
      <c r="G8" s="197"/>
      <c r="H8" s="197" t="s">
        <v>74</v>
      </c>
      <c r="I8" s="197"/>
      <c r="J8" s="22"/>
    </row>
    <row r="9" spans="1:10" ht="15.6" x14ac:dyDescent="0.3">
      <c r="A9" s="22"/>
      <c r="B9" s="242">
        <v>2023</v>
      </c>
      <c r="C9" s="243"/>
      <c r="D9" s="243">
        <v>2024</v>
      </c>
      <c r="E9" s="243"/>
      <c r="F9" s="243" t="s">
        <v>52</v>
      </c>
      <c r="G9" s="243"/>
      <c r="H9" s="243" t="s">
        <v>75</v>
      </c>
      <c r="I9" s="244"/>
      <c r="J9" s="22"/>
    </row>
    <row r="10" spans="1:10" ht="15.6" x14ac:dyDescent="0.3">
      <c r="A10" s="22"/>
      <c r="B10" s="22"/>
      <c r="C10" s="22"/>
      <c r="D10" s="22"/>
      <c r="E10" s="22"/>
      <c r="F10" s="22"/>
      <c r="G10" s="22"/>
      <c r="H10" s="22"/>
      <c r="I10" s="22"/>
      <c r="J10" s="22"/>
    </row>
    <row r="11" spans="1:10" ht="161.69999999999999" customHeight="1" x14ac:dyDescent="0.3">
      <c r="A11" s="171" t="s">
        <v>238</v>
      </c>
      <c r="B11" s="171"/>
      <c r="C11" s="171"/>
      <c r="D11" s="171"/>
      <c r="E11" s="171"/>
      <c r="F11" s="171"/>
      <c r="G11" s="171"/>
      <c r="H11" s="171"/>
      <c r="I11" s="171"/>
      <c r="J11" s="22"/>
    </row>
    <row r="12" spans="1:10" x14ac:dyDescent="0.3">
      <c r="B12" s="1"/>
      <c r="C12" s="1"/>
      <c r="D12" s="1"/>
      <c r="E12" s="1"/>
      <c r="F12" s="1"/>
      <c r="G12" s="1"/>
      <c r="H12" s="1"/>
      <c r="I12" s="1"/>
      <c r="J12" s="1"/>
    </row>
    <row r="13" spans="1:10" ht="87.45" customHeight="1" x14ac:dyDescent="0.3">
      <c r="A13" s="107" t="s">
        <v>191</v>
      </c>
      <c r="B13" s="107"/>
      <c r="C13" s="107"/>
      <c r="D13" s="107"/>
      <c r="E13" s="107"/>
      <c r="F13" s="107"/>
      <c r="G13" s="107"/>
      <c r="H13" s="107"/>
      <c r="I13" s="107"/>
    </row>
    <row r="15" spans="1:10" ht="28.95" customHeight="1" x14ac:dyDescent="0.3">
      <c r="A15" s="174" t="s">
        <v>3</v>
      </c>
      <c r="B15" s="175"/>
      <c r="C15" s="175"/>
      <c r="D15" s="175"/>
      <c r="E15" s="175"/>
      <c r="F15" s="175"/>
      <c r="G15" s="176"/>
      <c r="H15" s="177"/>
      <c r="I15" s="178"/>
    </row>
    <row r="16" spans="1:10" ht="28.95" customHeight="1" x14ac:dyDescent="0.3">
      <c r="A16" s="174" t="s">
        <v>4</v>
      </c>
      <c r="B16" s="175"/>
      <c r="C16" s="175"/>
      <c r="D16" s="175"/>
      <c r="E16" s="175"/>
      <c r="F16" s="175"/>
      <c r="G16" s="175"/>
      <c r="H16" s="177"/>
      <c r="I16" s="178"/>
    </row>
    <row r="18" spans="1:9" ht="30.45" customHeight="1" x14ac:dyDescent="0.3">
      <c r="A18" s="106" t="s">
        <v>201</v>
      </c>
      <c r="B18" s="106"/>
      <c r="C18" s="106"/>
      <c r="D18" s="106"/>
      <c r="E18" s="106"/>
      <c r="F18" s="106"/>
      <c r="G18" s="106"/>
      <c r="H18" s="106"/>
      <c r="I18" s="106"/>
    </row>
    <row r="20" spans="1:9" ht="28.95" customHeight="1" x14ac:dyDescent="0.3">
      <c r="A20" s="121" t="s">
        <v>76</v>
      </c>
      <c r="B20" s="122"/>
      <c r="C20" s="122"/>
      <c r="D20" s="122"/>
      <c r="E20" s="122"/>
      <c r="F20" s="122"/>
      <c r="G20" s="122"/>
      <c r="H20" s="122"/>
      <c r="I20" s="123"/>
    </row>
    <row r="21" spans="1:9" ht="16.2" customHeight="1" x14ac:dyDescent="0.3">
      <c r="A21" s="141" t="s">
        <v>19</v>
      </c>
      <c r="B21" s="142"/>
      <c r="C21" s="142"/>
      <c r="D21" s="142"/>
      <c r="E21" s="142"/>
      <c r="F21" s="142"/>
      <c r="G21" s="142"/>
      <c r="H21" s="172"/>
      <c r="I21" s="173"/>
    </row>
    <row r="22" spans="1:9" ht="18" x14ac:dyDescent="0.35">
      <c r="A22" s="149" t="s">
        <v>10</v>
      </c>
      <c r="B22" s="150"/>
      <c r="C22" s="150"/>
      <c r="D22" s="150"/>
      <c r="E22" s="150"/>
      <c r="F22" s="150"/>
      <c r="G22" s="150"/>
      <c r="H22" s="149"/>
      <c r="I22" s="151"/>
    </row>
    <row r="23" spans="1:9" ht="28.95" customHeight="1" x14ac:dyDescent="0.3">
      <c r="A23" s="155" t="s">
        <v>20</v>
      </c>
      <c r="B23" s="156"/>
      <c r="C23" s="156"/>
      <c r="D23" s="156"/>
      <c r="E23" s="156"/>
      <c r="F23" s="156"/>
      <c r="G23" s="156"/>
      <c r="H23" s="179">
        <f>H15</f>
        <v>0</v>
      </c>
      <c r="I23" s="180"/>
    </row>
    <row r="24" spans="1:9" ht="18" x14ac:dyDescent="0.3">
      <c r="A24" s="181" t="s">
        <v>12</v>
      </c>
      <c r="B24" s="182"/>
      <c r="C24" s="182"/>
      <c r="D24" s="182"/>
      <c r="E24" s="182"/>
      <c r="F24" s="182"/>
      <c r="G24" s="182"/>
      <c r="H24" s="181"/>
      <c r="I24" s="201"/>
    </row>
    <row r="25" spans="1:9" ht="16.2" customHeight="1" x14ac:dyDescent="0.3">
      <c r="A25" s="138" t="s">
        <v>21</v>
      </c>
      <c r="B25" s="139"/>
      <c r="C25" s="139"/>
      <c r="D25" s="139"/>
      <c r="E25" s="139"/>
      <c r="F25" s="139"/>
      <c r="G25" s="139"/>
      <c r="H25" s="192">
        <f>H21+H23</f>
        <v>0</v>
      </c>
      <c r="I25" s="195"/>
    </row>
    <row r="26" spans="1:9" x14ac:dyDescent="0.3">
      <c r="A26" s="54"/>
      <c r="B26" s="55"/>
      <c r="C26" s="55"/>
      <c r="D26" s="55"/>
      <c r="E26" s="55"/>
      <c r="F26" s="55"/>
      <c r="G26" s="55"/>
      <c r="H26" s="55"/>
      <c r="I26" s="56"/>
    </row>
    <row r="27" spans="1:9" ht="28.95" customHeight="1" x14ac:dyDescent="0.3">
      <c r="A27" s="121" t="s">
        <v>77</v>
      </c>
      <c r="B27" s="122"/>
      <c r="C27" s="122"/>
      <c r="D27" s="122"/>
      <c r="E27" s="122"/>
      <c r="F27" s="122"/>
      <c r="G27" s="122"/>
      <c r="H27" s="122"/>
      <c r="I27" s="123"/>
    </row>
    <row r="28" spans="1:9" ht="28.95" customHeight="1" x14ac:dyDescent="0.3">
      <c r="A28" s="141" t="s">
        <v>78</v>
      </c>
      <c r="B28" s="142"/>
      <c r="C28" s="142"/>
      <c r="D28" s="142"/>
      <c r="E28" s="142"/>
      <c r="F28" s="142"/>
      <c r="G28" s="142"/>
      <c r="H28" s="192">
        <f>H23</f>
        <v>0</v>
      </c>
      <c r="I28" s="195"/>
    </row>
    <row r="29" spans="1:9" ht="18" x14ac:dyDescent="0.35">
      <c r="A29" s="128" t="s">
        <v>16</v>
      </c>
      <c r="B29" s="129"/>
      <c r="C29" s="129"/>
      <c r="D29" s="129"/>
      <c r="E29" s="129"/>
      <c r="F29" s="129"/>
      <c r="G29" s="129"/>
      <c r="H29" s="196"/>
      <c r="I29" s="148"/>
    </row>
    <row r="30" spans="1:9" ht="16.2" customHeight="1" x14ac:dyDescent="0.3">
      <c r="A30" s="141" t="s">
        <v>21</v>
      </c>
      <c r="B30" s="142"/>
      <c r="C30" s="142"/>
      <c r="D30" s="142"/>
      <c r="E30" s="142"/>
      <c r="F30" s="142"/>
      <c r="G30" s="142"/>
      <c r="H30" s="192">
        <f>H25</f>
        <v>0</v>
      </c>
      <c r="I30" s="195"/>
    </row>
    <row r="31" spans="1:9" ht="28.95" customHeight="1" x14ac:dyDescent="0.3">
      <c r="A31" s="97" t="s">
        <v>172</v>
      </c>
      <c r="B31" s="98"/>
      <c r="C31" s="98"/>
      <c r="D31" s="98"/>
      <c r="E31" s="98"/>
      <c r="F31" s="98"/>
      <c r="G31" s="98"/>
      <c r="H31" s="185">
        <f>IFERROR(H28/H30,0)</f>
        <v>0</v>
      </c>
      <c r="I31" s="186"/>
    </row>
    <row r="32" spans="1:9" x14ac:dyDescent="0.3">
      <c r="A32" s="54"/>
      <c r="B32" s="55"/>
      <c r="C32" s="55"/>
      <c r="D32" s="55"/>
      <c r="E32" s="55"/>
      <c r="F32" s="55"/>
      <c r="G32" s="55"/>
      <c r="H32" s="55"/>
      <c r="I32" s="56"/>
    </row>
    <row r="33" spans="1:9" x14ac:dyDescent="0.3">
      <c r="A33" s="103" t="s">
        <v>184</v>
      </c>
      <c r="B33" s="104"/>
      <c r="C33" s="104"/>
      <c r="D33" s="104"/>
      <c r="E33" s="104"/>
      <c r="F33" s="104"/>
      <c r="G33" s="104"/>
      <c r="H33" s="104"/>
      <c r="I33" s="105"/>
    </row>
    <row r="34" spans="1:9" x14ac:dyDescent="0.3">
      <c r="A34" s="144" t="s">
        <v>171</v>
      </c>
      <c r="B34" s="145"/>
      <c r="C34" s="145"/>
      <c r="D34" s="145"/>
      <c r="E34" s="145"/>
      <c r="F34" s="145"/>
      <c r="G34" s="145"/>
      <c r="H34" s="168">
        <f>IFERROR(VLOOKUP(A1,'AU List for drop down'!$A$2:$M$70,4,FALSE),0)</f>
        <v>0</v>
      </c>
      <c r="I34" s="169"/>
    </row>
    <row r="35" spans="1:9" ht="18" x14ac:dyDescent="0.35">
      <c r="A35" s="128" t="s">
        <v>17</v>
      </c>
      <c r="B35" s="129"/>
      <c r="C35" s="129"/>
      <c r="D35" s="129"/>
      <c r="E35" s="129"/>
      <c r="F35" s="129"/>
      <c r="G35" s="129"/>
      <c r="H35" s="128"/>
      <c r="I35" s="130"/>
    </row>
    <row r="36" spans="1:9" ht="28.95" customHeight="1" x14ac:dyDescent="0.3">
      <c r="A36" s="97" t="s">
        <v>172</v>
      </c>
      <c r="B36" s="98"/>
      <c r="C36" s="98"/>
      <c r="D36" s="98"/>
      <c r="E36" s="98"/>
      <c r="F36" s="98"/>
      <c r="G36" s="98"/>
      <c r="H36" s="188">
        <f>H31</f>
        <v>0</v>
      </c>
      <c r="I36" s="189"/>
    </row>
    <row r="37" spans="1:9" ht="28.95" customHeight="1" x14ac:dyDescent="0.3">
      <c r="A37" s="125" t="s">
        <v>173</v>
      </c>
      <c r="B37" s="126"/>
      <c r="C37" s="126"/>
      <c r="D37" s="126"/>
      <c r="E37" s="126"/>
      <c r="F37" s="126"/>
      <c r="G37" s="126"/>
      <c r="H37" s="168">
        <f>IFERROR(H34*H36,0)</f>
        <v>0</v>
      </c>
      <c r="I37" s="169"/>
    </row>
    <row r="38" spans="1:9" x14ac:dyDescent="0.3">
      <c r="A38" s="51"/>
      <c r="B38" s="52"/>
      <c r="C38" s="52"/>
      <c r="D38" s="52"/>
      <c r="E38" s="52"/>
      <c r="F38" s="52"/>
      <c r="G38" s="52"/>
      <c r="H38" s="53"/>
      <c r="I38" s="40"/>
    </row>
    <row r="39" spans="1:9" ht="28.95" customHeight="1" x14ac:dyDescent="0.3">
      <c r="A39" s="121" t="s">
        <v>79</v>
      </c>
      <c r="B39" s="122"/>
      <c r="C39" s="122"/>
      <c r="D39" s="122"/>
      <c r="E39" s="122"/>
      <c r="F39" s="122"/>
      <c r="G39" s="122"/>
      <c r="H39" s="122"/>
      <c r="I39" s="123"/>
    </row>
    <row r="40" spans="1:9" ht="16.2" customHeight="1" x14ac:dyDescent="0.3">
      <c r="A40" s="141" t="s">
        <v>19</v>
      </c>
      <c r="B40" s="142"/>
      <c r="C40" s="142"/>
      <c r="D40" s="142"/>
      <c r="E40" s="142"/>
      <c r="F40" s="142"/>
      <c r="G40" s="142"/>
      <c r="H40" s="172"/>
      <c r="I40" s="173"/>
    </row>
    <row r="41" spans="1:9" ht="18" x14ac:dyDescent="0.35">
      <c r="A41" s="149" t="s">
        <v>10</v>
      </c>
      <c r="B41" s="150"/>
      <c r="C41" s="150"/>
      <c r="D41" s="150"/>
      <c r="E41" s="150"/>
      <c r="F41" s="150"/>
      <c r="G41" s="150"/>
      <c r="H41" s="149"/>
      <c r="I41" s="151"/>
    </row>
    <row r="42" spans="1:9" ht="28.95" customHeight="1" x14ac:dyDescent="0.3">
      <c r="A42" s="155" t="s">
        <v>20</v>
      </c>
      <c r="B42" s="156"/>
      <c r="C42" s="156"/>
      <c r="D42" s="156"/>
      <c r="E42" s="156"/>
      <c r="F42" s="156"/>
      <c r="G42" s="156"/>
      <c r="H42" s="192">
        <f>H16</f>
        <v>0</v>
      </c>
      <c r="I42" s="195"/>
    </row>
    <row r="43" spans="1:9" ht="18" x14ac:dyDescent="0.3">
      <c r="A43" s="158" t="s">
        <v>12</v>
      </c>
      <c r="B43" s="159"/>
      <c r="C43" s="159"/>
      <c r="D43" s="159"/>
      <c r="E43" s="159"/>
      <c r="F43" s="159"/>
      <c r="G43" s="159"/>
      <c r="H43" s="158"/>
      <c r="I43" s="160"/>
    </row>
    <row r="44" spans="1:9" ht="16.2" customHeight="1" x14ac:dyDescent="0.3">
      <c r="A44" s="138" t="s">
        <v>21</v>
      </c>
      <c r="B44" s="139"/>
      <c r="C44" s="139"/>
      <c r="D44" s="139"/>
      <c r="E44" s="139"/>
      <c r="F44" s="139"/>
      <c r="G44" s="139"/>
      <c r="H44" s="192">
        <f>H40+H42</f>
        <v>0</v>
      </c>
      <c r="I44" s="195"/>
    </row>
    <row r="45" spans="1:9" x14ac:dyDescent="0.3">
      <c r="A45" s="54"/>
      <c r="B45" s="55"/>
      <c r="C45" s="55"/>
      <c r="D45" s="55"/>
      <c r="E45" s="55"/>
      <c r="F45" s="55"/>
      <c r="G45" s="55"/>
      <c r="H45" s="55"/>
      <c r="I45" s="56"/>
    </row>
    <row r="46" spans="1:9" ht="28.95" customHeight="1" x14ac:dyDescent="0.3">
      <c r="A46" s="121" t="s">
        <v>80</v>
      </c>
      <c r="B46" s="122"/>
      <c r="C46" s="122"/>
      <c r="D46" s="122"/>
      <c r="E46" s="122"/>
      <c r="F46" s="122"/>
      <c r="G46" s="122"/>
      <c r="H46" s="122"/>
      <c r="I46" s="123"/>
    </row>
    <row r="47" spans="1:9" ht="28.95" customHeight="1" x14ac:dyDescent="0.3">
      <c r="A47" s="141" t="s">
        <v>78</v>
      </c>
      <c r="B47" s="142"/>
      <c r="C47" s="142"/>
      <c r="D47" s="142"/>
      <c r="E47" s="142"/>
      <c r="F47" s="142"/>
      <c r="G47" s="142"/>
      <c r="H47" s="179">
        <f>H42</f>
        <v>0</v>
      </c>
      <c r="I47" s="180"/>
    </row>
    <row r="48" spans="1:9" ht="18" x14ac:dyDescent="0.35">
      <c r="A48" s="128" t="s">
        <v>16</v>
      </c>
      <c r="B48" s="129"/>
      <c r="C48" s="129"/>
      <c r="D48" s="129"/>
      <c r="E48" s="129"/>
      <c r="F48" s="129"/>
      <c r="G48" s="129"/>
      <c r="H48" s="196"/>
      <c r="I48" s="148"/>
    </row>
    <row r="49" spans="1:9" ht="16.2" customHeight="1" x14ac:dyDescent="0.3">
      <c r="A49" s="141" t="s">
        <v>21</v>
      </c>
      <c r="B49" s="142"/>
      <c r="C49" s="142"/>
      <c r="D49" s="142"/>
      <c r="E49" s="142"/>
      <c r="F49" s="142"/>
      <c r="G49" s="142"/>
      <c r="H49" s="192">
        <f>H44</f>
        <v>0</v>
      </c>
      <c r="I49" s="195"/>
    </row>
    <row r="50" spans="1:9" ht="28.95" customHeight="1" x14ac:dyDescent="0.3">
      <c r="A50" s="97" t="s">
        <v>172</v>
      </c>
      <c r="B50" s="98"/>
      <c r="C50" s="98"/>
      <c r="D50" s="98"/>
      <c r="E50" s="98"/>
      <c r="F50" s="98"/>
      <c r="G50" s="98"/>
      <c r="H50" s="185">
        <f>IFERROR(H47/H49,0)</f>
        <v>0</v>
      </c>
      <c r="I50" s="186"/>
    </row>
    <row r="51" spans="1:9" x14ac:dyDescent="0.3">
      <c r="A51" s="54"/>
      <c r="B51" s="55"/>
      <c r="C51" s="55"/>
      <c r="D51" s="55"/>
      <c r="E51" s="55"/>
      <c r="F51" s="55"/>
      <c r="G51" s="55"/>
      <c r="H51" s="55"/>
      <c r="I51" s="56"/>
    </row>
    <row r="52" spans="1:9" x14ac:dyDescent="0.3">
      <c r="A52" s="103" t="s">
        <v>174</v>
      </c>
      <c r="B52" s="104"/>
      <c r="C52" s="104"/>
      <c r="D52" s="104"/>
      <c r="E52" s="104"/>
      <c r="F52" s="104"/>
      <c r="G52" s="104"/>
      <c r="H52" s="104"/>
      <c r="I52" s="105"/>
    </row>
    <row r="53" spans="1:9" ht="16.2" customHeight="1" x14ac:dyDescent="0.3">
      <c r="A53" s="144" t="s">
        <v>175</v>
      </c>
      <c r="B53" s="145"/>
      <c r="C53" s="145"/>
      <c r="D53" s="145"/>
      <c r="E53" s="145"/>
      <c r="F53" s="145"/>
      <c r="G53" s="145"/>
      <c r="H53" s="187">
        <f>IFERROR(VLOOKUP(A1,'AU List for drop down'!$A$2:$M$70,5,FALSE),0)</f>
        <v>0</v>
      </c>
      <c r="I53" s="169"/>
    </row>
    <row r="54" spans="1:9" ht="18" x14ac:dyDescent="0.35">
      <c r="A54" s="128" t="s">
        <v>17</v>
      </c>
      <c r="B54" s="129"/>
      <c r="C54" s="129"/>
      <c r="D54" s="129"/>
      <c r="E54" s="129"/>
      <c r="F54" s="129"/>
      <c r="G54" s="129"/>
      <c r="H54" s="128"/>
      <c r="I54" s="130"/>
    </row>
    <row r="55" spans="1:9" ht="28.95" customHeight="1" x14ac:dyDescent="0.3">
      <c r="A55" s="97" t="s">
        <v>172</v>
      </c>
      <c r="B55" s="98"/>
      <c r="C55" s="98"/>
      <c r="D55" s="98"/>
      <c r="E55" s="98"/>
      <c r="F55" s="98"/>
      <c r="G55" s="98"/>
      <c r="H55" s="188">
        <f>H50</f>
        <v>0</v>
      </c>
      <c r="I55" s="189"/>
    </row>
    <row r="56" spans="1:9" ht="28.95" customHeight="1" x14ac:dyDescent="0.3">
      <c r="A56" s="125" t="s">
        <v>176</v>
      </c>
      <c r="B56" s="126"/>
      <c r="C56" s="126"/>
      <c r="D56" s="126"/>
      <c r="E56" s="126"/>
      <c r="F56" s="126"/>
      <c r="G56" s="126"/>
      <c r="H56" s="168">
        <f>IFERROR(H53*H55,0)</f>
        <v>0</v>
      </c>
      <c r="I56" s="169"/>
    </row>
    <row r="57" spans="1:9" x14ac:dyDescent="0.3">
      <c r="A57" s="75"/>
      <c r="B57" s="76"/>
      <c r="C57" s="76"/>
      <c r="D57" s="76"/>
      <c r="E57" s="76"/>
      <c r="F57" s="76"/>
      <c r="G57" s="76"/>
      <c r="H57" s="77"/>
      <c r="I57" s="58"/>
    </row>
    <row r="58" spans="1:9" x14ac:dyDescent="0.3">
      <c r="A58" s="20"/>
      <c r="B58" s="20"/>
      <c r="C58" s="20"/>
      <c r="D58" s="20"/>
      <c r="E58" s="20"/>
      <c r="F58" s="20"/>
      <c r="G58" s="20"/>
      <c r="H58" s="20"/>
      <c r="I58" s="19"/>
    </row>
    <row r="59" spans="1:9" ht="43.5" customHeight="1" x14ac:dyDescent="0.3">
      <c r="A59" s="124" t="s">
        <v>202</v>
      </c>
      <c r="B59" s="124"/>
      <c r="C59" s="124"/>
      <c r="D59" s="124"/>
      <c r="E59" s="124"/>
      <c r="F59" s="124"/>
      <c r="G59" s="124"/>
      <c r="H59" s="124"/>
      <c r="I59" s="124"/>
    </row>
    <row r="60" spans="1:9" x14ac:dyDescent="0.3">
      <c r="A60" s="17"/>
      <c r="B60" s="17"/>
      <c r="C60" s="17"/>
      <c r="D60" s="17"/>
      <c r="E60" s="17"/>
      <c r="F60" s="17"/>
      <c r="G60" s="17"/>
      <c r="H60" s="17"/>
      <c r="I60" s="17"/>
    </row>
    <row r="61" spans="1:9" ht="28.95" customHeight="1" x14ac:dyDescent="0.3">
      <c r="A61" s="111" t="s">
        <v>27</v>
      </c>
      <c r="B61" s="112"/>
      <c r="C61" s="112"/>
      <c r="D61" s="112"/>
      <c r="E61" s="112"/>
      <c r="F61" s="112"/>
      <c r="G61" s="112"/>
      <c r="H61" s="112"/>
      <c r="I61" s="113"/>
    </row>
    <row r="62" spans="1:9" ht="28.95" customHeight="1" x14ac:dyDescent="0.3">
      <c r="A62" s="90" t="s">
        <v>28</v>
      </c>
      <c r="B62" s="91"/>
      <c r="C62" s="91"/>
      <c r="D62" s="91"/>
      <c r="E62" s="91"/>
      <c r="F62" s="91"/>
      <c r="G62" s="91"/>
      <c r="H62" s="190"/>
      <c r="I62" s="191"/>
    </row>
    <row r="63" spans="1:9" ht="43.5" customHeight="1" x14ac:dyDescent="0.3">
      <c r="A63" s="125" t="s">
        <v>179</v>
      </c>
      <c r="B63" s="126"/>
      <c r="C63" s="126"/>
      <c r="D63" s="126"/>
      <c r="E63" s="126"/>
      <c r="F63" s="126"/>
      <c r="G63" s="126"/>
      <c r="H63" s="190"/>
      <c r="I63" s="191"/>
    </row>
    <row r="64" spans="1:9" ht="43.5" customHeight="1" x14ac:dyDescent="0.3">
      <c r="A64" s="125" t="s">
        <v>178</v>
      </c>
      <c r="B64" s="126"/>
      <c r="C64" s="126"/>
      <c r="D64" s="126"/>
      <c r="E64" s="126"/>
      <c r="F64" s="126"/>
      <c r="G64" s="126"/>
      <c r="H64" s="190"/>
      <c r="I64" s="191"/>
    </row>
    <row r="65" spans="1:9" ht="16.2" customHeight="1" x14ac:dyDescent="0.3">
      <c r="A65" s="192" t="s">
        <v>29</v>
      </c>
      <c r="B65" s="193"/>
      <c r="C65" s="193"/>
      <c r="D65" s="193"/>
      <c r="E65" s="193"/>
      <c r="F65" s="193"/>
      <c r="G65" s="193"/>
      <c r="H65" s="168">
        <f>H62+H63+H64</f>
        <v>0</v>
      </c>
      <c r="I65" s="169"/>
    </row>
    <row r="67" spans="1:9" ht="43.5" customHeight="1" x14ac:dyDescent="0.3">
      <c r="A67" s="161" t="s">
        <v>203</v>
      </c>
      <c r="B67" s="161"/>
      <c r="C67" s="161"/>
      <c r="D67" s="161"/>
      <c r="E67" s="161"/>
      <c r="F67" s="161"/>
      <c r="G67" s="161"/>
      <c r="H67" s="161"/>
      <c r="I67" s="161"/>
    </row>
    <row r="68" spans="1:9" x14ac:dyDescent="0.3">
      <c r="A68" s="18"/>
      <c r="B68" s="18"/>
      <c r="C68" s="18"/>
      <c r="D68" s="18"/>
      <c r="E68" s="18"/>
      <c r="F68" s="18"/>
      <c r="G68" s="18"/>
      <c r="H68" s="18"/>
      <c r="I68" s="18"/>
    </row>
    <row r="69" spans="1:9" ht="28.95" customHeight="1" x14ac:dyDescent="0.3">
      <c r="A69" s="108" t="s">
        <v>33</v>
      </c>
      <c r="B69" s="109"/>
      <c r="C69" s="109"/>
      <c r="D69" s="109"/>
      <c r="E69" s="109"/>
      <c r="F69" s="109"/>
      <c r="G69" s="109"/>
      <c r="H69" s="109"/>
      <c r="I69" s="110"/>
    </row>
    <row r="70" spans="1:9" ht="43.5" customHeight="1" x14ac:dyDescent="0.3">
      <c r="A70" s="125" t="s">
        <v>181</v>
      </c>
      <c r="B70" s="126"/>
      <c r="C70" s="126"/>
      <c r="D70" s="126"/>
      <c r="E70" s="126"/>
      <c r="F70" s="126"/>
      <c r="G70" s="126"/>
      <c r="H70" s="168">
        <f>H63</f>
        <v>0</v>
      </c>
      <c r="I70" s="169"/>
    </row>
    <row r="71" spans="1:9" ht="28.95" customHeight="1" x14ac:dyDescent="0.3">
      <c r="A71" s="125" t="s">
        <v>173</v>
      </c>
      <c r="B71" s="126"/>
      <c r="C71" s="126"/>
      <c r="D71" s="126"/>
      <c r="E71" s="126"/>
      <c r="F71" s="126"/>
      <c r="G71" s="126"/>
      <c r="H71" s="168">
        <f>H37</f>
        <v>0</v>
      </c>
      <c r="I71" s="169"/>
    </row>
    <row r="72" spans="1:9" ht="32.700000000000003" customHeight="1" x14ac:dyDescent="0.3">
      <c r="A72" s="162" t="str">
        <f>IF(H72&gt;=0,"☑  Section 611 Required Proportionate Share MET with an Excess of the Required Proportionate Share Already Used in the Amount of:","⮽  Section 611 Required Proportionate Share NOT Met with a SHORTFALL of:")</f>
        <v>☑  Section 611 Required Proportionate Share MET with an Excess of the Required Proportionate Share Already Used in the Amount of:</v>
      </c>
      <c r="B72" s="215"/>
      <c r="C72" s="215"/>
      <c r="D72" s="215"/>
      <c r="E72" s="215"/>
      <c r="F72" s="215"/>
      <c r="G72" s="215"/>
      <c r="H72" s="166">
        <f>H70-H71</f>
        <v>0</v>
      </c>
      <c r="I72" s="167"/>
    </row>
    <row r="73" spans="1:9" ht="16.2" customHeight="1" x14ac:dyDescent="0.3">
      <c r="A73" s="213"/>
      <c r="B73" s="117"/>
      <c r="C73" s="117"/>
      <c r="D73" s="117"/>
      <c r="E73" s="117"/>
      <c r="F73" s="117"/>
      <c r="G73" s="117"/>
      <c r="H73" s="117"/>
      <c r="I73" s="214"/>
    </row>
    <row r="74" spans="1:9" ht="28.95" customHeight="1" x14ac:dyDescent="0.3">
      <c r="A74" s="108" t="s">
        <v>34</v>
      </c>
      <c r="B74" s="109"/>
      <c r="C74" s="109"/>
      <c r="D74" s="109"/>
      <c r="E74" s="109"/>
      <c r="F74" s="109"/>
      <c r="G74" s="109"/>
      <c r="H74" s="109"/>
      <c r="I74" s="110"/>
    </row>
    <row r="75" spans="1:9" ht="43.5" customHeight="1" x14ac:dyDescent="0.3">
      <c r="A75" s="90" t="s">
        <v>234</v>
      </c>
      <c r="B75" s="91"/>
      <c r="C75" s="91"/>
      <c r="D75" s="91"/>
      <c r="E75" s="91"/>
      <c r="F75" s="91"/>
      <c r="G75" s="91"/>
      <c r="H75" s="168">
        <f>H64</f>
        <v>0</v>
      </c>
      <c r="I75" s="169"/>
    </row>
    <row r="76" spans="1:9" ht="28.95" customHeight="1" x14ac:dyDescent="0.3">
      <c r="A76" s="125" t="s">
        <v>176</v>
      </c>
      <c r="B76" s="126"/>
      <c r="C76" s="126"/>
      <c r="D76" s="126"/>
      <c r="E76" s="126"/>
      <c r="F76" s="126"/>
      <c r="G76" s="126"/>
      <c r="H76" s="168">
        <f>H56</f>
        <v>0</v>
      </c>
      <c r="I76" s="169"/>
    </row>
    <row r="77" spans="1:9" ht="32.700000000000003" customHeight="1" x14ac:dyDescent="0.3">
      <c r="A77" s="118" t="str">
        <f>IF(H77&gt;=0,"☑  Section 619 Required Proportionate Share MET with an Excess of:","⮽  Section 619 Required Proportionate Share NOT Met with a SHORTFALL of:")</f>
        <v>☑  Section 619 Required Proportionate Share MET with an Excess of:</v>
      </c>
      <c r="B77" s="170"/>
      <c r="C77" s="170"/>
      <c r="D77" s="170"/>
      <c r="E77" s="170"/>
      <c r="F77" s="170"/>
      <c r="G77" s="170"/>
      <c r="H77" s="166">
        <f>H75-H76</f>
        <v>0</v>
      </c>
      <c r="I77" s="167"/>
    </row>
    <row r="78" spans="1:9" ht="15.6" x14ac:dyDescent="0.3">
      <c r="A78" s="63"/>
      <c r="B78" s="60"/>
      <c r="C78" s="60"/>
      <c r="D78" s="60"/>
      <c r="E78" s="60"/>
      <c r="F78" s="60"/>
      <c r="G78" s="60"/>
      <c r="H78" s="61"/>
      <c r="I78" s="62"/>
    </row>
    <row r="79" spans="1:9" x14ac:dyDescent="0.3">
      <c r="A79" s="18"/>
      <c r="B79" s="18"/>
      <c r="C79" s="18"/>
      <c r="D79" s="18"/>
      <c r="E79" s="18"/>
      <c r="F79" s="18"/>
      <c r="G79" s="18"/>
      <c r="H79" s="18"/>
      <c r="I79" s="18"/>
    </row>
    <row r="80" spans="1:9" ht="101.7" customHeight="1" x14ac:dyDescent="0.3">
      <c r="A80" s="106" t="s">
        <v>38</v>
      </c>
      <c r="B80" s="106"/>
      <c r="C80" s="106"/>
      <c r="D80" s="106"/>
      <c r="E80" s="106"/>
      <c r="F80" s="106"/>
      <c r="G80" s="106"/>
      <c r="H80" s="106"/>
      <c r="I80" s="106"/>
    </row>
    <row r="82" spans="1:9" ht="43.5" customHeight="1" x14ac:dyDescent="0.3">
      <c r="A82" s="87" t="s">
        <v>204</v>
      </c>
      <c r="B82" s="88"/>
      <c r="C82" s="88"/>
      <c r="D82" s="88"/>
      <c r="E82" s="88"/>
      <c r="F82" s="88"/>
      <c r="G82" s="88"/>
      <c r="H82" s="88"/>
      <c r="I82" s="89"/>
    </row>
    <row r="83" spans="1:9" ht="28.95" customHeight="1" x14ac:dyDescent="0.3">
      <c r="A83" s="83" t="str">
        <f>IF(H83&gt;=0,"Section 611 Expenditures in Excess of the Already Used Required Private School Proportionate Share","Section 611 Amount of Shortfall")</f>
        <v>Section 611 Expenditures in Excess of the Already Used Required Private School Proportionate Share</v>
      </c>
      <c r="B83" s="194"/>
      <c r="C83" s="194"/>
      <c r="D83" s="194"/>
      <c r="E83" s="194"/>
      <c r="F83" s="194"/>
      <c r="G83" s="194"/>
      <c r="H83" s="166">
        <f>H72</f>
        <v>0</v>
      </c>
      <c r="I83" s="167"/>
    </row>
    <row r="84" spans="1:9" ht="28.95" customHeight="1" x14ac:dyDescent="0.3">
      <c r="A84" s="83" t="str">
        <f>IF(H84&gt;=0,"Section 619 Fund in Excess of the Already Used Required Private School Proportionate Share","Section 619 Amount of Shortfall")</f>
        <v>Section 619 Fund in Excess of the Already Used Required Private School Proportionate Share</v>
      </c>
      <c r="B84" s="194"/>
      <c r="C84" s="194"/>
      <c r="D84" s="194"/>
      <c r="E84" s="194"/>
      <c r="F84" s="194"/>
      <c r="G84" s="194"/>
      <c r="H84" s="166">
        <f>H77</f>
        <v>0</v>
      </c>
      <c r="I84" s="167"/>
    </row>
    <row r="85" spans="1:9" ht="28.95" customHeight="1" x14ac:dyDescent="0.3">
      <c r="A85" s="86" t="str">
        <f>IF(H85&gt;=0,"Section 611 &amp; 619 Private School Proportionate Share Amount MET with Federal Funds ONLY, No Further Action is Required","Section 611 &amp; 619 Private School Proportionate Share NOT Met Using only Federal Funds, Proceed to Next Remedy")</f>
        <v>Section 611 &amp; 619 Private School Proportionate Share Amount MET with Federal Funds ONLY, No Further Action is Required</v>
      </c>
      <c r="B85" s="84"/>
      <c r="C85" s="84"/>
      <c r="D85" s="84"/>
      <c r="E85" s="84"/>
      <c r="F85" s="84"/>
      <c r="G85" s="84"/>
      <c r="H85" s="166">
        <f>H83+H84</f>
        <v>0</v>
      </c>
      <c r="I85" s="167"/>
    </row>
    <row r="86" spans="1:9" x14ac:dyDescent="0.3">
      <c r="A86" s="54"/>
      <c r="B86" s="55"/>
      <c r="C86" s="55"/>
      <c r="D86" s="55"/>
      <c r="E86" s="55"/>
      <c r="F86" s="55"/>
      <c r="G86" s="55"/>
      <c r="H86" s="55"/>
      <c r="I86" s="56"/>
    </row>
    <row r="87" spans="1:9" ht="44.4" customHeight="1" x14ac:dyDescent="0.3">
      <c r="A87" s="87" t="s">
        <v>229</v>
      </c>
      <c r="B87" s="88"/>
      <c r="C87" s="88"/>
      <c r="D87" s="88"/>
      <c r="E87" s="88"/>
      <c r="F87" s="88"/>
      <c r="G87" s="88"/>
      <c r="H87" s="88"/>
      <c r="I87" s="89"/>
    </row>
    <row r="88" spans="1:9" ht="28.95" customHeight="1" x14ac:dyDescent="0.3">
      <c r="A88" s="90" t="s">
        <v>28</v>
      </c>
      <c r="B88" s="91"/>
      <c r="C88" s="91"/>
      <c r="D88" s="91"/>
      <c r="E88" s="91"/>
      <c r="F88" s="91"/>
      <c r="G88" s="91"/>
      <c r="H88" s="168">
        <f>H62</f>
        <v>0</v>
      </c>
      <c r="I88" s="169"/>
    </row>
    <row r="89" spans="1:9" ht="28.95" customHeight="1" x14ac:dyDescent="0.3">
      <c r="A89" s="86" t="str">
        <f>IF(H89&gt;=0,"Section 611 &amp; 619 Private School Proportionate Share Amount MET with Federal Funds ONLY, No Further Action is Required","Section 611 &amp; 619 Private School Proportionate Share NOT Met Using only Federal Funds")</f>
        <v>Section 611 &amp; 619 Private School Proportionate Share Amount MET with Federal Funds ONLY, No Further Action is Required</v>
      </c>
      <c r="B89" s="84"/>
      <c r="C89" s="84"/>
      <c r="D89" s="84"/>
      <c r="E89" s="84"/>
      <c r="F89" s="84"/>
      <c r="G89" s="84"/>
      <c r="H89" s="166">
        <f>H85</f>
        <v>0</v>
      </c>
      <c r="I89" s="167"/>
    </row>
    <row r="90" spans="1:9" ht="28.95" customHeight="1" x14ac:dyDescent="0.3">
      <c r="A90" s="90" t="str">
        <f>IF(H90&gt;=0,"Section 611 and 619 Proportionate Share is MET; No Furhter Remedy is Necessary","Section 611 and/or Section 619 is NOT Met by this Amount; AU Must Work with CDE to Determine a Final Remedy")</f>
        <v>Section 611 and 619 Proportionate Share is MET; No Furhter Remedy is Necessary</v>
      </c>
      <c r="B90" s="91"/>
      <c r="C90" s="91"/>
      <c r="D90" s="91"/>
      <c r="E90" s="91"/>
      <c r="F90" s="91"/>
      <c r="G90" s="91"/>
      <c r="H90" s="166">
        <f>H88+H89</f>
        <v>0</v>
      </c>
      <c r="I90" s="167"/>
    </row>
    <row r="92" spans="1:9" x14ac:dyDescent="0.3">
      <c r="A92" s="219" t="s">
        <v>230</v>
      </c>
      <c r="B92" s="219"/>
      <c r="C92" s="13"/>
      <c r="D92" s="13"/>
      <c r="E92" s="13"/>
      <c r="F92" s="13"/>
      <c r="G92" s="13"/>
      <c r="H92" s="13"/>
      <c r="I92" s="13"/>
    </row>
    <row r="93" spans="1:9" x14ac:dyDescent="0.3">
      <c r="A93" s="230"/>
      <c r="B93" s="231"/>
      <c r="C93" s="231"/>
      <c r="D93" s="231"/>
      <c r="E93" s="231"/>
      <c r="F93" s="231"/>
      <c r="G93" s="231"/>
      <c r="H93" s="231"/>
      <c r="I93" s="232"/>
    </row>
    <row r="94" spans="1:9" x14ac:dyDescent="0.3">
      <c r="A94" s="233"/>
      <c r="B94" s="234"/>
      <c r="C94" s="234"/>
      <c r="D94" s="234"/>
      <c r="E94" s="234"/>
      <c r="F94" s="234"/>
      <c r="G94" s="234"/>
      <c r="H94" s="234"/>
      <c r="I94" s="235"/>
    </row>
    <row r="95" spans="1:9" x14ac:dyDescent="0.3">
      <c r="A95" s="233"/>
      <c r="B95" s="234"/>
      <c r="C95" s="234"/>
      <c r="D95" s="234"/>
      <c r="E95" s="234"/>
      <c r="F95" s="234"/>
      <c r="G95" s="234"/>
      <c r="H95" s="234"/>
      <c r="I95" s="235"/>
    </row>
    <row r="96" spans="1:9" x14ac:dyDescent="0.3">
      <c r="A96" s="233"/>
      <c r="B96" s="234"/>
      <c r="C96" s="234"/>
      <c r="D96" s="234"/>
      <c r="E96" s="234"/>
      <c r="F96" s="234"/>
      <c r="G96" s="234"/>
      <c r="H96" s="234"/>
      <c r="I96" s="235"/>
    </row>
    <row r="97" spans="1:9" x14ac:dyDescent="0.3">
      <c r="A97" s="233"/>
      <c r="B97" s="234"/>
      <c r="C97" s="234"/>
      <c r="D97" s="234"/>
      <c r="E97" s="234"/>
      <c r="F97" s="234"/>
      <c r="G97" s="234"/>
      <c r="H97" s="234"/>
      <c r="I97" s="235"/>
    </row>
    <row r="98" spans="1:9" x14ac:dyDescent="0.3">
      <c r="A98" s="233"/>
      <c r="B98" s="234"/>
      <c r="C98" s="234"/>
      <c r="D98" s="234"/>
      <c r="E98" s="234"/>
      <c r="F98" s="234"/>
      <c r="G98" s="234"/>
      <c r="H98" s="234"/>
      <c r="I98" s="235"/>
    </row>
    <row r="99" spans="1:9" x14ac:dyDescent="0.3">
      <c r="A99" s="233"/>
      <c r="B99" s="234"/>
      <c r="C99" s="234"/>
      <c r="D99" s="234"/>
      <c r="E99" s="234"/>
      <c r="F99" s="234"/>
      <c r="G99" s="234"/>
      <c r="H99" s="234"/>
      <c r="I99" s="235"/>
    </row>
    <row r="100" spans="1:9" x14ac:dyDescent="0.3">
      <c r="A100" s="233"/>
      <c r="B100" s="234"/>
      <c r="C100" s="234"/>
      <c r="D100" s="234"/>
      <c r="E100" s="234"/>
      <c r="F100" s="234"/>
      <c r="G100" s="234"/>
      <c r="H100" s="234"/>
      <c r="I100" s="235"/>
    </row>
    <row r="101" spans="1:9" x14ac:dyDescent="0.3">
      <c r="A101" s="233"/>
      <c r="B101" s="234"/>
      <c r="C101" s="234"/>
      <c r="D101" s="234"/>
      <c r="E101" s="234"/>
      <c r="F101" s="234"/>
      <c r="G101" s="234"/>
      <c r="H101" s="234"/>
      <c r="I101" s="235"/>
    </row>
    <row r="102" spans="1:9" x14ac:dyDescent="0.3">
      <c r="A102" s="233"/>
      <c r="B102" s="234"/>
      <c r="C102" s="234"/>
      <c r="D102" s="234"/>
      <c r="E102" s="234"/>
      <c r="F102" s="234"/>
      <c r="G102" s="234"/>
      <c r="H102" s="234"/>
      <c r="I102" s="235"/>
    </row>
    <row r="103" spans="1:9" x14ac:dyDescent="0.3">
      <c r="A103" s="236"/>
      <c r="B103" s="237"/>
      <c r="C103" s="237"/>
      <c r="D103" s="237"/>
      <c r="E103" s="237"/>
      <c r="F103" s="237"/>
      <c r="G103" s="237"/>
      <c r="H103" s="237"/>
      <c r="I103" s="238"/>
    </row>
  </sheetData>
  <sheetProtection algorithmName="SHA-512" hashValue="8laBkKWRO0jiZ9Au+v99GtIlxQiAxWi+05s0Wyo3kwrcyiPK/lCLaYuiUrFBGOKOMFWsUGntfP74pV+WHeOZ1g==" saltValue="ShcshbUQY3/a8ZbS7IkAEw==" spinCount="100000" sheet="1" objects="1" scenarios="1"/>
  <mergeCells count="134">
    <mergeCell ref="A92:B92"/>
    <mergeCell ref="A93:I103"/>
    <mergeCell ref="B6:C6"/>
    <mergeCell ref="D6:E6"/>
    <mergeCell ref="F6:G6"/>
    <mergeCell ref="H6:I6"/>
    <mergeCell ref="B7:C7"/>
    <mergeCell ref="D7:E7"/>
    <mergeCell ref="F7:G7"/>
    <mergeCell ref="H7:I7"/>
    <mergeCell ref="A11:I11"/>
    <mergeCell ref="A13:I13"/>
    <mergeCell ref="A15:G15"/>
    <mergeCell ref="H15:I15"/>
    <mergeCell ref="A16:G16"/>
    <mergeCell ref="H16:I16"/>
    <mergeCell ref="B8:C8"/>
    <mergeCell ref="D8:E8"/>
    <mergeCell ref="F8:G8"/>
    <mergeCell ref="H8:I8"/>
    <mergeCell ref="B9:C9"/>
    <mergeCell ref="D9:E9"/>
    <mergeCell ref="F9:G9"/>
    <mergeCell ref="H9:I9"/>
    <mergeCell ref="A3:I3"/>
    <mergeCell ref="B4:C4"/>
    <mergeCell ref="D4:E4"/>
    <mergeCell ref="F4:G4"/>
    <mergeCell ref="H4:I4"/>
    <mergeCell ref="B5:C5"/>
    <mergeCell ref="D5:E5"/>
    <mergeCell ref="F5:G5"/>
    <mergeCell ref="H5:I5"/>
    <mergeCell ref="A23:G23"/>
    <mergeCell ref="H23:I23"/>
    <mergeCell ref="A24:G24"/>
    <mergeCell ref="H24:I24"/>
    <mergeCell ref="A25:G25"/>
    <mergeCell ref="H25:I25"/>
    <mergeCell ref="A18:I18"/>
    <mergeCell ref="A20:I20"/>
    <mergeCell ref="A21:G21"/>
    <mergeCell ref="H21:I21"/>
    <mergeCell ref="A22:G22"/>
    <mergeCell ref="H22:I22"/>
    <mergeCell ref="A31:G31"/>
    <mergeCell ref="H31:I31"/>
    <mergeCell ref="A33:I33"/>
    <mergeCell ref="A34:G34"/>
    <mergeCell ref="H34:I34"/>
    <mergeCell ref="A35:G35"/>
    <mergeCell ref="H35:I35"/>
    <mergeCell ref="A27:I27"/>
    <mergeCell ref="A28:G28"/>
    <mergeCell ref="H28:I28"/>
    <mergeCell ref="A29:G29"/>
    <mergeCell ref="H29:I29"/>
    <mergeCell ref="A30:G30"/>
    <mergeCell ref="H30:I30"/>
    <mergeCell ref="A41:G41"/>
    <mergeCell ref="H41:I41"/>
    <mergeCell ref="A42:G42"/>
    <mergeCell ref="H42:I42"/>
    <mergeCell ref="A43:G43"/>
    <mergeCell ref="H43:I43"/>
    <mergeCell ref="A36:G36"/>
    <mergeCell ref="H36:I36"/>
    <mergeCell ref="A37:G37"/>
    <mergeCell ref="H37:I37"/>
    <mergeCell ref="A39:I39"/>
    <mergeCell ref="A40:G40"/>
    <mergeCell ref="H40:I40"/>
    <mergeCell ref="A49:G49"/>
    <mergeCell ref="H49:I49"/>
    <mergeCell ref="A50:G50"/>
    <mergeCell ref="H50:I50"/>
    <mergeCell ref="A52:I52"/>
    <mergeCell ref="A53:G53"/>
    <mergeCell ref="H53:I53"/>
    <mergeCell ref="A44:G44"/>
    <mergeCell ref="H44:I44"/>
    <mergeCell ref="A46:I46"/>
    <mergeCell ref="A47:G47"/>
    <mergeCell ref="H47:I47"/>
    <mergeCell ref="A48:G48"/>
    <mergeCell ref="H48:I48"/>
    <mergeCell ref="A59:I59"/>
    <mergeCell ref="A61:I61"/>
    <mergeCell ref="A62:G62"/>
    <mergeCell ref="H62:I62"/>
    <mergeCell ref="A63:G63"/>
    <mergeCell ref="H63:I63"/>
    <mergeCell ref="A54:G54"/>
    <mergeCell ref="H54:I54"/>
    <mergeCell ref="A55:G55"/>
    <mergeCell ref="H55:I55"/>
    <mergeCell ref="A56:G56"/>
    <mergeCell ref="H56:I56"/>
    <mergeCell ref="A70:G70"/>
    <mergeCell ref="H70:I70"/>
    <mergeCell ref="A71:G71"/>
    <mergeCell ref="H71:I71"/>
    <mergeCell ref="A72:G72"/>
    <mergeCell ref="H72:I72"/>
    <mergeCell ref="A64:G64"/>
    <mergeCell ref="H64:I64"/>
    <mergeCell ref="A65:G65"/>
    <mergeCell ref="H65:I65"/>
    <mergeCell ref="A67:I67"/>
    <mergeCell ref="A69:I69"/>
    <mergeCell ref="A89:G89"/>
    <mergeCell ref="H89:I89"/>
    <mergeCell ref="A90:G90"/>
    <mergeCell ref="H90:I90"/>
    <mergeCell ref="A1:I1"/>
    <mergeCell ref="A84:G84"/>
    <mergeCell ref="H84:I84"/>
    <mergeCell ref="A85:G85"/>
    <mergeCell ref="H85:I85"/>
    <mergeCell ref="A87:I87"/>
    <mergeCell ref="A88:G88"/>
    <mergeCell ref="H88:I88"/>
    <mergeCell ref="A77:G77"/>
    <mergeCell ref="H77:I77"/>
    <mergeCell ref="A80:I80"/>
    <mergeCell ref="A82:I82"/>
    <mergeCell ref="A83:G83"/>
    <mergeCell ref="H83:I83"/>
    <mergeCell ref="A73:I73"/>
    <mergeCell ref="A74:I74"/>
    <mergeCell ref="A75:G75"/>
    <mergeCell ref="H75:I75"/>
    <mergeCell ref="A76:G76"/>
    <mergeCell ref="H76:I76"/>
  </mergeCells>
  <printOptions horizontalCentered="1"/>
  <pageMargins left="0.7" right="0.7" top="1" bottom="0.75" header="0.55000000000000004" footer="0.3"/>
  <pageSetup scale="97" orientation="portrait" r:id="rId1"/>
  <headerFooter>
    <oddHeader>&amp;CPrivate School Proportionate Share Corrective Action Plan Worksheet</oddHeader>
    <oddFooter>&amp;L&amp;G&amp;C
                                 &amp;A&amp;R&amp;P of &amp;N</oddFooter>
  </headerFooter>
  <rowBreaks count="4" manualBreakCount="4">
    <brk id="18" max="16383" man="1"/>
    <brk id="45" max="16383" man="1"/>
    <brk id="67" max="16383" man="1"/>
    <brk id="86"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1152-CA9F-4AA9-A083-5574D5B21677}">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38C5F-52CD-45F2-AC5B-BE77AD09F57F}">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Overview_Instructions</vt:lpstr>
      <vt:lpstr>Summary</vt:lpstr>
      <vt:lpstr>FFY 2019_SFY 2020</vt:lpstr>
      <vt:lpstr>FFY 2020_SFY 2021</vt:lpstr>
      <vt:lpstr>FFY 2021_SFY 2022</vt:lpstr>
      <vt:lpstr>FFY 2022_SFY 2023</vt:lpstr>
      <vt:lpstr>FFY 2023_SFY 2024</vt:lpstr>
      <vt:lpstr>Sheet1</vt:lpstr>
      <vt:lpstr>Sheet2</vt:lpstr>
      <vt:lpstr>AU List for drop down</vt:lpstr>
      <vt:lpstr>'FFY 2019_SFY 2020'!Print_Titles</vt:lpstr>
      <vt:lpstr>'FFY 2020_SFY 2021'!Print_Titles</vt:lpstr>
      <vt:lpstr>'FFY 2021_SFY 2022'!Print_Titles</vt:lpstr>
      <vt:lpstr>'FFY 2022_SFY 2023'!Print_Titles</vt:lpstr>
      <vt:lpstr>'FFY 2023_SFY 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Graham, Vicki</dc:creator>
  <cp:keywords/>
  <dc:description/>
  <cp:lastModifiedBy>Graham, Vicki</cp:lastModifiedBy>
  <cp:revision/>
  <cp:lastPrinted>2024-10-25T01:15:53Z</cp:lastPrinted>
  <dcterms:created xsi:type="dcterms:W3CDTF">2024-08-15T23:03:37Z</dcterms:created>
  <dcterms:modified xsi:type="dcterms:W3CDTF">2025-01-15T21:58:05Z</dcterms:modified>
  <cp:category/>
  <cp:contentStatus/>
</cp:coreProperties>
</file>