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ustafson_G\OneDrive - CDEColorado\CDE\Budget\CDE18\"/>
    </mc:Choice>
  </mc:AlternateContent>
  <xr:revisionPtr revIDLastSave="0" documentId="13_ncr:1_{16CE6A57-336B-4A21-BD40-DCA5379CC56F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General Instructions" sheetId="1" r:id="rId1"/>
    <sheet name="CDE-18 Error Report" sheetId="24" r:id="rId2"/>
    <sheet name="Page 1 - FY2024-25" sheetId="2" r:id="rId3"/>
    <sheet name="GenFundREV" sheetId="3" r:id="rId4"/>
    <sheet name="GenFundExp" sheetId="4" r:id="rId5"/>
    <sheet name="GenFundExp2" sheetId="5" r:id="rId6"/>
    <sheet name="CharterFundRev" sheetId="43" r:id="rId7"/>
    <sheet name="CharterFundExp" sheetId="42" r:id="rId8"/>
    <sheet name="CharterFundExp2" sheetId="41" r:id="rId9"/>
    <sheet name="InsResv" sheetId="9" r:id="rId10"/>
    <sheet name="CPP Fund" sheetId="34" r:id="rId11"/>
    <sheet name="FoodServiceSRF" sheetId="6" r:id="rId12"/>
    <sheet name="Grants" sheetId="47" r:id="rId13"/>
    <sheet name="GovGrants" sheetId="7" r:id="rId14"/>
    <sheet name="SCCTMSpRev" sheetId="65" r:id="rId15"/>
    <sheet name="PupActiv" sheetId="8" r:id="rId16"/>
    <sheet name="FullDayKOverride" sheetId="54" state="hidden" r:id="rId17"/>
    <sheet name="Transp" sheetId="10" r:id="rId18"/>
    <sheet name="OthSpecRev" sheetId="11" r:id="rId19"/>
    <sheet name="BondRedm" sheetId="12" r:id="rId20"/>
    <sheet name="COPDebt" sheetId="55" r:id="rId21"/>
    <sheet name="BuildFund" sheetId="13" r:id="rId22"/>
    <sheet name="SpecBuild" sheetId="14" r:id="rId23"/>
    <sheet name="CapResCapPrj" sheetId="37" r:id="rId24"/>
    <sheet name="SCCTMCapRes" sheetId="64" r:id="rId25"/>
    <sheet name="OtherEnterprise" sheetId="17" r:id="rId26"/>
    <sheet name="RiskRelated" sheetId="18" r:id="rId27"/>
    <sheet name="OtherInternal" sheetId="19" r:id="rId28"/>
    <sheet name="PupilActCustodial" sheetId="20" r:id="rId29"/>
    <sheet name="Trust&amp;Custodial" sheetId="21" r:id="rId30"/>
    <sheet name="Foundation Fund" sheetId="39" r:id="rId31"/>
    <sheet name="Arbitrage" sheetId="22" r:id="rId32"/>
    <sheet name="AppropRes" sheetId="23" r:id="rId33"/>
    <sheet name="UseofBFBRes" sheetId="58" r:id="rId34"/>
    <sheet name="SupplementalBudget" sheetId="57" r:id="rId35"/>
    <sheet name="Tabor Spending Limitations" sheetId="25" r:id="rId36"/>
    <sheet name="Tabor Property Tax Limitation" sheetId="26" r:id="rId37"/>
    <sheet name="Budget Summary Worksheet" sheetId="27" r:id="rId38"/>
    <sheet name="Budget Summaries 1" sheetId="28" r:id="rId39"/>
    <sheet name="Budget Summaries 2" sheetId="29" r:id="rId40"/>
    <sheet name="Budget Summaries 3" sheetId="30" r:id="rId41"/>
    <sheet name="Budget Summaries 4" sheetId="31" r:id="rId42"/>
    <sheet name="Budget Summaries 5" sheetId="32" r:id="rId43"/>
    <sheet name="Uniform Budget Summary" sheetId="62" r:id="rId44"/>
  </sheets>
  <definedNames>
    <definedName name="_xlnm._FilterDatabase" localSheetId="7" hidden="1">CharterFundExp!$A$4:$I$1047</definedName>
    <definedName name="_xlnm._FilterDatabase" localSheetId="8" hidden="1">CharterFundExp2!$A$4:$I$653</definedName>
    <definedName name="_xlnm._FilterDatabase" localSheetId="5" hidden="1">GenFundExp2!$A$4:$I$652</definedName>
    <definedName name="_xlnm._FilterDatabase" localSheetId="12" hidden="1">Grants!$A$4:$X$116</definedName>
    <definedName name="Budget_Date">'Page 1 - FY2024-25'!$B$9</definedName>
    <definedName name="Budget_Type">'Page 1 - FY2024-25'!$B$8</definedName>
    <definedName name="District_Code">'Page 1 - FY2024-25'!$E$7</definedName>
    <definedName name="District_Name">'Page 1 - FY2024-25'!$B$5</definedName>
    <definedName name="Fund22Grants">Grants!$D$3:$W$3</definedName>
    <definedName name="_xlnm.Print_Area" localSheetId="32">AppropRes!$A$1:$D$50</definedName>
    <definedName name="_xlnm.Print_Area" localSheetId="19">BondRedm!$A$1:$I$46</definedName>
    <definedName name="_xlnm.Print_Area" localSheetId="21">BuildFund!$A$1:$I$52</definedName>
    <definedName name="_xlnm.Print_Area" localSheetId="23">CapResCapPrj!$A$1:$I$88</definedName>
    <definedName name="_xlnm.Print_Area" localSheetId="7">CharterFundExp!$A$1:$I$1011</definedName>
    <definedName name="_xlnm.Print_Area" localSheetId="8">CharterFundExp2!$A$1:$I$651</definedName>
    <definedName name="_xlnm.Print_Area" localSheetId="6">CharterFundRev!$A$1:$I$121</definedName>
    <definedName name="_xlnm.Print_Area" localSheetId="20">COPDebt!$A$1:$I$46</definedName>
    <definedName name="_xlnm.Print_Area" localSheetId="10">'CPP Fund'!$A$1:$I$125</definedName>
    <definedName name="_xlnm.Print_Area" localSheetId="11">FoodServiceSRF!$A$1:$I$82</definedName>
    <definedName name="_xlnm.Print_Area" localSheetId="30">'Foundation Fund'!$A$1:$I$57</definedName>
    <definedName name="_xlnm.Print_Area" localSheetId="16">FullDayKOverride!$A$1:$I$47</definedName>
    <definedName name="_xlnm.Print_Area" localSheetId="4">GenFundExp!$A$1:$I$1011</definedName>
    <definedName name="_xlnm.Print_Area" localSheetId="5">GenFundExp2!$A$4:$I$650</definedName>
    <definedName name="_xlnm.Print_Area" localSheetId="13">GovGrants!$A$1:$I$183</definedName>
    <definedName name="_xlnm.Print_Area" localSheetId="12">Grants!$A$1:$X$105</definedName>
    <definedName name="_xlnm.Print_Area" localSheetId="9">InsResv!$A$1:$I$50</definedName>
    <definedName name="_xlnm.Print_Area" localSheetId="25">OtherEnterprise!$A$1:$I$49</definedName>
    <definedName name="_xlnm.Print_Area" localSheetId="27">OtherInternal!$A$1:$I$49</definedName>
    <definedName name="_xlnm.Print_Area" localSheetId="18">OthSpecRev!$A$1:$I$66</definedName>
    <definedName name="_xlnm.Print_Area" localSheetId="15">PupActiv!$A$1:$I$64</definedName>
    <definedName name="_xlnm.Print_Area" localSheetId="28">PupilActCustodial!$A$1:$I$59</definedName>
    <definedName name="_xlnm.Print_Area" localSheetId="26">RiskRelated!$A$1:$I$44</definedName>
    <definedName name="_xlnm.Print_Area" localSheetId="24">SCCTMCapRes!$A$1:$I$88</definedName>
    <definedName name="_xlnm.Print_Area" localSheetId="14">SCCTMSpRev!$A$1:$I$89</definedName>
    <definedName name="_xlnm.Print_Area" localSheetId="22">SpecBuild!$A$1:$I$40</definedName>
    <definedName name="_xlnm.Print_Area" localSheetId="34">SupplementalBudget!$D$2:$G$52</definedName>
    <definedName name="_xlnm.Print_Area" localSheetId="35">'Tabor Spending Limitations'!$A$1:$G$54</definedName>
    <definedName name="_xlnm.Print_Area" localSheetId="29">'Trust&amp;Custodial'!$A$1:$I$57</definedName>
    <definedName name="_xlnm.Print_Area" localSheetId="33">UseofBFBRes!$D:$G</definedName>
    <definedName name="_xlnm.Print_Titles" localSheetId="39">'Budget Summaries 2'!$A:$A</definedName>
    <definedName name="_xlnm.Print_Titles" localSheetId="40">'Budget Summaries 3'!$A:$A</definedName>
    <definedName name="_xlnm.Print_Titles" localSheetId="23">CapResCapPrj!$1:$3</definedName>
    <definedName name="_xlnm.Print_Titles" localSheetId="7">CharterFundExp!$1:$3</definedName>
    <definedName name="_xlnm.Print_Titles" localSheetId="8">CharterFundExp2!$1:$3</definedName>
    <definedName name="_xlnm.Print_Titles" localSheetId="6">CharterFundRev!$1:$3</definedName>
    <definedName name="_xlnm.Print_Titles" localSheetId="10">'CPP Fund'!$1:$3</definedName>
    <definedName name="_xlnm.Print_Titles" localSheetId="11">FoodServiceSRF!$1:$3</definedName>
    <definedName name="_xlnm.Print_Titles" localSheetId="30">'Foundation Fund'!$1:$3</definedName>
    <definedName name="_xlnm.Print_Titles" localSheetId="16">FullDayKOverride!$1:$3</definedName>
    <definedName name="_xlnm.Print_Titles" localSheetId="4">GenFundExp!$1:$4</definedName>
    <definedName name="_xlnm.Print_Titles" localSheetId="5">GenFundExp2!$1:$4</definedName>
    <definedName name="_xlnm.Print_Titles" localSheetId="3">GenFundREV!$1:$3</definedName>
    <definedName name="_xlnm.Print_Titles" localSheetId="13">GovGrants!$1:$3</definedName>
    <definedName name="_xlnm.Print_Titles" localSheetId="12">Grants!$1:$4</definedName>
    <definedName name="_xlnm.Print_Titles" localSheetId="18">OthSpecRev!$1:$3</definedName>
    <definedName name="_xlnm.Print_Titles" localSheetId="15">PupActiv!$1:$3</definedName>
    <definedName name="_xlnm.Print_Titles" localSheetId="28">PupilActCustodial!$1:$3</definedName>
    <definedName name="_xlnm.Print_Titles" localSheetId="24">SCCTMCapRes!$1:$3</definedName>
    <definedName name="_xlnm.Print_Titles" localSheetId="14">SCCTMSpRev!$1:$3</definedName>
    <definedName name="_xlnm.Print_Titles" localSheetId="17">Transp!$1:$3</definedName>
    <definedName name="_xlnm.Print_Titles" localSheetId="29">'Trust&amp;Custodial'!$1:$3</definedName>
    <definedName name="_xlnm.Print_Titles" localSheetId="43">'Uniform Budget Summary'!$A:$B,'Uniform Budget Summary'!$1:$2</definedName>
    <definedName name="Pupil_Count">'Page 1 - FY2024-25'!$C$7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39" l="1"/>
  <c r="H3" i="39"/>
  <c r="G3" i="39"/>
  <c r="F3" i="39"/>
  <c r="E3" i="39"/>
  <c r="D3" i="39"/>
  <c r="I3" i="21"/>
  <c r="H3" i="21"/>
  <c r="G3" i="21"/>
  <c r="F3" i="21"/>
  <c r="E3" i="21"/>
  <c r="D3" i="21"/>
  <c r="I3" i="20"/>
  <c r="H3" i="20"/>
  <c r="G3" i="20"/>
  <c r="F3" i="20"/>
  <c r="E3" i="20"/>
  <c r="D3" i="20"/>
  <c r="I3" i="19"/>
  <c r="H3" i="19"/>
  <c r="G3" i="19"/>
  <c r="F3" i="19"/>
  <c r="E3" i="19"/>
  <c r="D3" i="19"/>
  <c r="I3" i="18"/>
  <c r="H3" i="18"/>
  <c r="G3" i="18"/>
  <c r="F3" i="18"/>
  <c r="E3" i="18"/>
  <c r="D3" i="18"/>
  <c r="I3" i="17"/>
  <c r="H3" i="17"/>
  <c r="G3" i="17"/>
  <c r="F3" i="17"/>
  <c r="E3" i="17"/>
  <c r="D3" i="17"/>
  <c r="I3" i="64"/>
  <c r="H3" i="64"/>
  <c r="G3" i="64"/>
  <c r="F3" i="64"/>
  <c r="E3" i="64"/>
  <c r="D3" i="64"/>
  <c r="I3" i="37"/>
  <c r="H3" i="37"/>
  <c r="G3" i="37"/>
  <c r="F3" i="37"/>
  <c r="E3" i="37"/>
  <c r="D3" i="37"/>
  <c r="I3" i="14"/>
  <c r="H3" i="14"/>
  <c r="G3" i="14"/>
  <c r="F3" i="14"/>
  <c r="E3" i="14"/>
  <c r="D3" i="14"/>
  <c r="I3" i="13"/>
  <c r="H3" i="13"/>
  <c r="G3" i="13"/>
  <c r="F3" i="13"/>
  <c r="E3" i="13"/>
  <c r="D3" i="13"/>
  <c r="I3" i="55"/>
  <c r="H3" i="55"/>
  <c r="G3" i="55"/>
  <c r="F3" i="55"/>
  <c r="E3" i="55"/>
  <c r="D3" i="55"/>
  <c r="I3" i="12"/>
  <c r="H3" i="12"/>
  <c r="G3" i="12"/>
  <c r="F3" i="12"/>
  <c r="E3" i="12"/>
  <c r="D3" i="12"/>
  <c r="I3" i="11"/>
  <c r="H3" i="11"/>
  <c r="G3" i="11"/>
  <c r="F3" i="11"/>
  <c r="E3" i="11"/>
  <c r="D3" i="11"/>
  <c r="I3" i="10"/>
  <c r="H3" i="10"/>
  <c r="G3" i="10"/>
  <c r="F3" i="10"/>
  <c r="E3" i="10"/>
  <c r="D3" i="10"/>
  <c r="I3" i="8"/>
  <c r="H3" i="8"/>
  <c r="G3" i="8"/>
  <c r="F3" i="8"/>
  <c r="E3" i="8"/>
  <c r="D3" i="8"/>
  <c r="I3" i="65"/>
  <c r="H3" i="65"/>
  <c r="G3" i="65"/>
  <c r="F3" i="65"/>
  <c r="E3" i="65"/>
  <c r="D3" i="65"/>
  <c r="I3" i="7"/>
  <c r="H3" i="7"/>
  <c r="G3" i="7"/>
  <c r="F3" i="7"/>
  <c r="E3" i="7"/>
  <c r="D3" i="7"/>
  <c r="I3" i="6"/>
  <c r="H3" i="6"/>
  <c r="G3" i="6"/>
  <c r="F3" i="6"/>
  <c r="E3" i="6"/>
  <c r="D3" i="6"/>
  <c r="I3" i="34"/>
  <c r="H3" i="34"/>
  <c r="G3" i="34"/>
  <c r="F3" i="34"/>
  <c r="E3" i="34"/>
  <c r="D3" i="34"/>
  <c r="I3" i="9"/>
  <c r="H3" i="9"/>
  <c r="G3" i="9"/>
  <c r="F3" i="9"/>
  <c r="E3" i="9"/>
  <c r="D3" i="9"/>
  <c r="I3" i="41"/>
  <c r="H3" i="41"/>
  <c r="G3" i="41"/>
  <c r="F3" i="41"/>
  <c r="E3" i="41"/>
  <c r="D3" i="41"/>
  <c r="I3" i="42"/>
  <c r="H3" i="42"/>
  <c r="G3" i="42"/>
  <c r="F3" i="42"/>
  <c r="E3" i="42"/>
  <c r="D3" i="42"/>
  <c r="I3" i="43"/>
  <c r="H3" i="43"/>
  <c r="G3" i="43"/>
  <c r="F3" i="43"/>
  <c r="E3" i="43"/>
  <c r="D3" i="43"/>
  <c r="I3" i="5"/>
  <c r="H3" i="5"/>
  <c r="G3" i="5"/>
  <c r="F3" i="5"/>
  <c r="E3" i="5"/>
  <c r="D3" i="5"/>
  <c r="I3" i="4"/>
  <c r="H3" i="4"/>
  <c r="G3" i="4"/>
  <c r="F3" i="4"/>
  <c r="E3" i="4"/>
  <c r="D3" i="4"/>
  <c r="C1048" i="42"/>
  <c r="D1" i="32" l="1"/>
  <c r="B1" i="32"/>
  <c r="D1" i="31"/>
  <c r="B1" i="31"/>
  <c r="D1" i="30"/>
  <c r="B1" i="30"/>
  <c r="D1" i="29"/>
  <c r="B1" i="29"/>
  <c r="D1" i="28"/>
  <c r="B1" i="28"/>
  <c r="D1" i="27"/>
  <c r="B1" i="27"/>
  <c r="D1" i="26"/>
  <c r="B1" i="26"/>
  <c r="D1" i="25"/>
  <c r="B1" i="25"/>
  <c r="D1" i="22"/>
  <c r="B1" i="22"/>
  <c r="E1" i="39"/>
  <c r="C1" i="39"/>
  <c r="E1" i="21"/>
  <c r="C1" i="21"/>
  <c r="E1" i="20"/>
  <c r="C1" i="20"/>
  <c r="E1" i="19"/>
  <c r="C1" i="19"/>
  <c r="E1" i="18"/>
  <c r="C1" i="18"/>
  <c r="E1" i="17"/>
  <c r="C1" i="17"/>
  <c r="E1" i="64"/>
  <c r="C1" i="64"/>
  <c r="E1" i="37"/>
  <c r="C1" i="37"/>
  <c r="E1" i="14"/>
  <c r="C1" i="14"/>
  <c r="E1" i="13"/>
  <c r="C1" i="13"/>
  <c r="E1" i="55"/>
  <c r="C1" i="55"/>
  <c r="E1" i="12"/>
  <c r="C1" i="12"/>
  <c r="E1" i="11"/>
  <c r="C1" i="11"/>
  <c r="E1" i="10"/>
  <c r="C1" i="10"/>
  <c r="E1" i="54"/>
  <c r="C1" i="54"/>
  <c r="E1" i="8"/>
  <c r="C1" i="8"/>
  <c r="E1" i="65"/>
  <c r="C1" i="65"/>
  <c r="E1" i="7"/>
  <c r="C1" i="7"/>
  <c r="E1" i="6"/>
  <c r="C1" i="6"/>
  <c r="E1" i="34"/>
  <c r="C1" i="34"/>
  <c r="E1" i="9"/>
  <c r="C1" i="9"/>
  <c r="E1" i="41"/>
  <c r="C1" i="41"/>
  <c r="E1" i="42"/>
  <c r="C1" i="42"/>
  <c r="E1" i="43"/>
  <c r="C1" i="43"/>
  <c r="E1" i="5"/>
  <c r="C1" i="5"/>
  <c r="E1" i="4"/>
  <c r="C1" i="4"/>
  <c r="C1" i="3"/>
  <c r="E1" i="3"/>
  <c r="H614" i="5" l="1"/>
  <c r="G614" i="5"/>
  <c r="F614" i="5"/>
  <c r="E614" i="5"/>
  <c r="D614" i="5"/>
  <c r="G71" i="4" l="1"/>
  <c r="H647" i="41" l="1"/>
  <c r="G647" i="41"/>
  <c r="F647" i="41"/>
  <c r="E647" i="41"/>
  <c r="D647" i="41"/>
  <c r="I645" i="41"/>
  <c r="D193" i="62" s="1"/>
  <c r="I644" i="41"/>
  <c r="D192" i="62" s="1"/>
  <c r="I643" i="41"/>
  <c r="D191" i="62" s="1"/>
  <c r="I642" i="41"/>
  <c r="D190" i="62" s="1"/>
  <c r="I641" i="41"/>
  <c r="D189" i="62" s="1"/>
  <c r="I640" i="41"/>
  <c r="D188" i="62" s="1"/>
  <c r="I639" i="41"/>
  <c r="D187" i="62" s="1"/>
  <c r="I638" i="41"/>
  <c r="D186" i="62" s="1"/>
  <c r="I637" i="41"/>
  <c r="D185" i="62" s="1"/>
  <c r="I636" i="41"/>
  <c r="D184" i="62" s="1"/>
  <c r="I635" i="41"/>
  <c r="D183" i="62" s="1"/>
  <c r="I634" i="41"/>
  <c r="D182" i="62" s="1"/>
  <c r="I633" i="41"/>
  <c r="D181" i="62" s="1"/>
  <c r="I632" i="41"/>
  <c r="D180" i="62" s="1"/>
  <c r="I631" i="41"/>
  <c r="I646" i="5"/>
  <c r="C193" i="62" s="1"/>
  <c r="I645" i="5"/>
  <c r="C192" i="62" s="1"/>
  <c r="I644" i="5"/>
  <c r="C191" i="62" s="1"/>
  <c r="I643" i="5"/>
  <c r="C190" i="62" s="1"/>
  <c r="I642" i="5"/>
  <c r="C189" i="62" s="1"/>
  <c r="I641" i="5"/>
  <c r="C188" i="62" s="1"/>
  <c r="I640" i="5"/>
  <c r="C187" i="62" s="1"/>
  <c r="I639" i="5"/>
  <c r="C186" i="62" s="1"/>
  <c r="I638" i="5"/>
  <c r="C185" i="62" s="1"/>
  <c r="I637" i="5"/>
  <c r="C184" i="62" s="1"/>
  <c r="I636" i="5"/>
  <c r="C183" i="62" s="1"/>
  <c r="I635" i="5"/>
  <c r="C182" i="62" s="1"/>
  <c r="I634" i="5"/>
  <c r="C181" i="62" s="1"/>
  <c r="I633" i="5"/>
  <c r="C180" i="62" s="1"/>
  <c r="C24" i="30" l="1"/>
  <c r="D179" i="62"/>
  <c r="I647" i="41"/>
  <c r="A2" i="62" l="1"/>
  <c r="AB194" i="62"/>
  <c r="AA194" i="62"/>
  <c r="Z194" i="62"/>
  <c r="Y194" i="62"/>
  <c r="Y198" i="62" s="1"/>
  <c r="X194" i="62"/>
  <c r="X198" i="62" s="1"/>
  <c r="W194" i="62"/>
  <c r="V194" i="62"/>
  <c r="U194" i="62"/>
  <c r="T194" i="62"/>
  <c r="S194" i="62"/>
  <c r="R194" i="62"/>
  <c r="Q194" i="62"/>
  <c r="P194" i="62"/>
  <c r="O194" i="62"/>
  <c r="N194" i="62"/>
  <c r="M194" i="62"/>
  <c r="L194" i="62"/>
  <c r="K194" i="62"/>
  <c r="J194" i="62"/>
  <c r="I194" i="62"/>
  <c r="H194" i="62"/>
  <c r="G194" i="62"/>
  <c r="F194" i="62"/>
  <c r="E194" i="62"/>
  <c r="D194" i="62"/>
  <c r="AC193" i="62"/>
  <c r="AC192" i="62"/>
  <c r="AC191" i="62"/>
  <c r="AC190" i="62"/>
  <c r="AC189" i="62"/>
  <c r="AC188" i="62"/>
  <c r="AC187" i="62"/>
  <c r="AC186" i="62"/>
  <c r="AC185" i="62"/>
  <c r="AC184" i="62"/>
  <c r="AC183" i="62"/>
  <c r="AC182" i="62"/>
  <c r="AC181" i="62"/>
  <c r="AC180" i="62"/>
  <c r="AC161" i="62"/>
  <c r="AC160" i="62"/>
  <c r="AC159" i="62"/>
  <c r="AC158" i="62"/>
  <c r="AC157" i="62"/>
  <c r="S154" i="62" l="1"/>
  <c r="S143" i="62"/>
  <c r="S134" i="62"/>
  <c r="S125" i="62"/>
  <c r="S117" i="62"/>
  <c r="S108" i="62"/>
  <c r="S99" i="62"/>
  <c r="S90" i="62"/>
  <c r="S81" i="62"/>
  <c r="S73" i="62"/>
  <c r="S64" i="62"/>
  <c r="S55" i="62"/>
  <c r="S46" i="62"/>
  <c r="I154" i="62"/>
  <c r="I143" i="62"/>
  <c r="I134" i="62"/>
  <c r="I125" i="62"/>
  <c r="I117" i="62"/>
  <c r="I108" i="62"/>
  <c r="I99" i="62"/>
  <c r="I90" i="62"/>
  <c r="I81" i="62"/>
  <c r="I73" i="62"/>
  <c r="I64" i="62"/>
  <c r="I55" i="62"/>
  <c r="I46" i="62"/>
  <c r="F23" i="32"/>
  <c r="F11" i="32"/>
  <c r="F19" i="31"/>
  <c r="H20" i="30"/>
  <c r="H8" i="30"/>
  <c r="H20" i="29"/>
  <c r="H83" i="65"/>
  <c r="G83" i="65"/>
  <c r="F83" i="65"/>
  <c r="E83" i="65"/>
  <c r="D83" i="65"/>
  <c r="I82" i="65"/>
  <c r="I168" i="62" s="1"/>
  <c r="I81" i="65"/>
  <c r="I169" i="62" s="1"/>
  <c r="I80" i="65"/>
  <c r="I79" i="65"/>
  <c r="H22" i="30" s="1"/>
  <c r="I78" i="65"/>
  <c r="I170" i="62" s="1"/>
  <c r="H71" i="65"/>
  <c r="H73" i="65" s="1"/>
  <c r="G71" i="65"/>
  <c r="G73" i="65" s="1"/>
  <c r="F71" i="65"/>
  <c r="F73" i="65" s="1"/>
  <c r="E71" i="65"/>
  <c r="E73" i="65" s="1"/>
  <c r="D71" i="65"/>
  <c r="D73" i="65" s="1"/>
  <c r="I69" i="65"/>
  <c r="I68" i="65"/>
  <c r="H65" i="65"/>
  <c r="G65" i="65"/>
  <c r="F65" i="65"/>
  <c r="E65" i="65"/>
  <c r="D65" i="65"/>
  <c r="I63" i="65"/>
  <c r="I36" i="62" s="1"/>
  <c r="I62" i="65"/>
  <c r="I61" i="65"/>
  <c r="I60" i="65"/>
  <c r="I59" i="65"/>
  <c r="I58" i="65"/>
  <c r="I57" i="65"/>
  <c r="I56" i="65"/>
  <c r="I55" i="65"/>
  <c r="I34" i="62" s="1"/>
  <c r="I54" i="65"/>
  <c r="I53" i="65"/>
  <c r="I52" i="65"/>
  <c r="I51" i="65"/>
  <c r="I32" i="62" s="1"/>
  <c r="I50" i="65"/>
  <c r="I31" i="62" s="1"/>
  <c r="H47" i="65"/>
  <c r="G47" i="65"/>
  <c r="F47" i="65"/>
  <c r="E47" i="65"/>
  <c r="D47" i="65"/>
  <c r="I45" i="65"/>
  <c r="I27" i="62" s="1"/>
  <c r="I44" i="65"/>
  <c r="I43" i="65"/>
  <c r="I42" i="65"/>
  <c r="I41" i="65"/>
  <c r="I40" i="65"/>
  <c r="I39" i="65"/>
  <c r="I38" i="65"/>
  <c r="I37" i="65"/>
  <c r="I25" i="62" s="1"/>
  <c r="I36" i="65"/>
  <c r="I35" i="65"/>
  <c r="I34" i="65"/>
  <c r="I33" i="65"/>
  <c r="I23" i="62" s="1"/>
  <c r="I32" i="65"/>
  <c r="I28" i="65"/>
  <c r="I71" i="65" s="1"/>
  <c r="H23" i="65"/>
  <c r="H25" i="65" s="1"/>
  <c r="H88" i="65" s="1"/>
  <c r="G23" i="65"/>
  <c r="G25" i="65" s="1"/>
  <c r="G88" i="65" s="1"/>
  <c r="F23" i="65"/>
  <c r="F25" i="65" s="1"/>
  <c r="F88" i="65" s="1"/>
  <c r="E23" i="65"/>
  <c r="E25" i="65" s="1"/>
  <c r="E88" i="65" s="1"/>
  <c r="D23" i="65"/>
  <c r="D25" i="65" s="1"/>
  <c r="D88" i="65" s="1"/>
  <c r="I21" i="65"/>
  <c r="I20" i="65"/>
  <c r="I19" i="65"/>
  <c r="I18" i="65"/>
  <c r="I17" i="65"/>
  <c r="I15" i="62" s="1"/>
  <c r="I16" i="65"/>
  <c r="H14" i="29" s="1"/>
  <c r="I15" i="65"/>
  <c r="I14" i="65"/>
  <c r="I13" i="65"/>
  <c r="I12" i="65"/>
  <c r="I11" i="65"/>
  <c r="I7" i="62" s="1"/>
  <c r="I10" i="65"/>
  <c r="I9" i="65"/>
  <c r="I8" i="65"/>
  <c r="I7" i="65"/>
  <c r="I6" i="65"/>
  <c r="I4" i="65"/>
  <c r="I3" i="62" s="1"/>
  <c r="I198" i="62" s="1"/>
  <c r="H83" i="64"/>
  <c r="G83" i="64"/>
  <c r="F83" i="64"/>
  <c r="E83" i="64"/>
  <c r="D83" i="64"/>
  <c r="I82" i="64"/>
  <c r="S168" i="62" s="1"/>
  <c r="I81" i="64"/>
  <c r="S169" i="62" s="1"/>
  <c r="I80" i="64"/>
  <c r="S173" i="62" s="1"/>
  <c r="I79" i="64"/>
  <c r="S172" i="62" s="1"/>
  <c r="I78" i="64"/>
  <c r="S170" i="62" s="1"/>
  <c r="H71" i="64"/>
  <c r="H73" i="64" s="1"/>
  <c r="G71" i="64"/>
  <c r="G73" i="64" s="1"/>
  <c r="F71" i="64"/>
  <c r="F73" i="64" s="1"/>
  <c r="E71" i="64"/>
  <c r="E73" i="64" s="1"/>
  <c r="D71" i="64"/>
  <c r="D73" i="64" s="1"/>
  <c r="I69" i="64"/>
  <c r="I68" i="64"/>
  <c r="H65" i="64"/>
  <c r="G65" i="64"/>
  <c r="F65" i="64"/>
  <c r="E65" i="64"/>
  <c r="D65" i="64"/>
  <c r="I63" i="64"/>
  <c r="S36" i="62" s="1"/>
  <c r="I62" i="64"/>
  <c r="I61" i="64"/>
  <c r="I60" i="64"/>
  <c r="I59" i="64"/>
  <c r="I58" i="64"/>
  <c r="I57" i="64"/>
  <c r="I56" i="64"/>
  <c r="I55" i="64"/>
  <c r="S34" i="62" s="1"/>
  <c r="I54" i="64"/>
  <c r="I53" i="64"/>
  <c r="I52" i="64"/>
  <c r="I51" i="64"/>
  <c r="S32" i="62" s="1"/>
  <c r="I50" i="64"/>
  <c r="H47" i="64"/>
  <c r="G47" i="64"/>
  <c r="F47" i="64"/>
  <c r="E47" i="64"/>
  <c r="D47" i="64"/>
  <c r="I45" i="64"/>
  <c r="S27" i="62" s="1"/>
  <c r="I44" i="64"/>
  <c r="I43" i="64"/>
  <c r="I42" i="64"/>
  <c r="I41" i="64"/>
  <c r="I40" i="64"/>
  <c r="I39" i="64"/>
  <c r="I38" i="64"/>
  <c r="I37" i="64"/>
  <c r="S25" i="62" s="1"/>
  <c r="I36" i="64"/>
  <c r="I35" i="64"/>
  <c r="I34" i="64"/>
  <c r="S24" i="62" s="1"/>
  <c r="I33" i="64"/>
  <c r="S23" i="62" s="1"/>
  <c r="I32" i="64"/>
  <c r="I28" i="64"/>
  <c r="I71" i="64" s="1"/>
  <c r="H23" i="64"/>
  <c r="H25" i="64" s="1"/>
  <c r="H88" i="64" s="1"/>
  <c r="G23" i="64"/>
  <c r="G25" i="64" s="1"/>
  <c r="G88" i="64" s="1"/>
  <c r="F23" i="64"/>
  <c r="F25" i="64" s="1"/>
  <c r="F88" i="64" s="1"/>
  <c r="E23" i="64"/>
  <c r="E25" i="64" s="1"/>
  <c r="E88" i="64" s="1"/>
  <c r="D23" i="64"/>
  <c r="D25" i="64" s="1"/>
  <c r="D88" i="64" s="1"/>
  <c r="I21" i="64"/>
  <c r="I20" i="64"/>
  <c r="S14" i="62" s="1"/>
  <c r="I19" i="64"/>
  <c r="I18" i="64"/>
  <c r="I17" i="64"/>
  <c r="I16" i="64"/>
  <c r="S9" i="62" s="1"/>
  <c r="I15" i="64"/>
  <c r="I14" i="64"/>
  <c r="I13" i="64"/>
  <c r="I12" i="64"/>
  <c r="I11" i="64"/>
  <c r="S7" i="62" s="1"/>
  <c r="I10" i="64"/>
  <c r="F15" i="31" s="1"/>
  <c r="I9" i="64"/>
  <c r="I8" i="64"/>
  <c r="I7" i="64"/>
  <c r="I6" i="64"/>
  <c r="I4" i="64"/>
  <c r="S3" i="62" s="1"/>
  <c r="S198" i="62" s="1"/>
  <c r="B51" i="24" l="1"/>
  <c r="S26" i="62"/>
  <c r="D75" i="64"/>
  <c r="D85" i="64" s="1"/>
  <c r="D90" i="64" s="1"/>
  <c r="H75" i="64"/>
  <c r="H85" i="64" s="1"/>
  <c r="H90" i="64" s="1"/>
  <c r="S35" i="62"/>
  <c r="S162" i="62"/>
  <c r="S163" i="62" s="1"/>
  <c r="H13" i="29"/>
  <c r="I47" i="65"/>
  <c r="I162" i="62" s="1"/>
  <c r="I163" i="62" s="1"/>
  <c r="I26" i="62"/>
  <c r="F75" i="65"/>
  <c r="F85" i="65" s="1"/>
  <c r="F90" i="65" s="1"/>
  <c r="I33" i="62"/>
  <c r="S8" i="62"/>
  <c r="H16" i="29"/>
  <c r="S6" i="62"/>
  <c r="S16" i="62"/>
  <c r="I23" i="65"/>
  <c r="I25" i="65" s="1"/>
  <c r="I8" i="62"/>
  <c r="I16" i="62"/>
  <c r="I24" i="62"/>
  <c r="H17" i="29"/>
  <c r="I35" i="62"/>
  <c r="G75" i="64"/>
  <c r="G85" i="64" s="1"/>
  <c r="S33" i="62"/>
  <c r="E75" i="65"/>
  <c r="E85" i="65" s="1"/>
  <c r="E90" i="65" s="1"/>
  <c r="I22" i="62"/>
  <c r="E75" i="64"/>
  <c r="E85" i="64" s="1"/>
  <c r="E90" i="64" s="1"/>
  <c r="I65" i="64"/>
  <c r="G75" i="65"/>
  <c r="G85" i="65" s="1"/>
  <c r="G90" i="65" s="1"/>
  <c r="I83" i="65"/>
  <c r="B42" i="24"/>
  <c r="F16" i="31"/>
  <c r="F25" i="32"/>
  <c r="I172" i="62"/>
  <c r="I9" i="62"/>
  <c r="S15" i="62"/>
  <c r="I23" i="64"/>
  <c r="I25" i="64" s="1"/>
  <c r="I47" i="64"/>
  <c r="F75" i="64"/>
  <c r="F85" i="64" s="1"/>
  <c r="F90" i="64" s="1"/>
  <c r="I83" i="64"/>
  <c r="D75" i="65"/>
  <c r="D85" i="65" s="1"/>
  <c r="D90" i="65" s="1"/>
  <c r="H75" i="65"/>
  <c r="H85" i="65" s="1"/>
  <c r="H90" i="65" s="1"/>
  <c r="I73" i="65"/>
  <c r="F8" i="31"/>
  <c r="I173" i="62"/>
  <c r="S22" i="62"/>
  <c r="S28" i="62" s="1"/>
  <c r="S31" i="62"/>
  <c r="I6" i="62"/>
  <c r="H11" i="29"/>
  <c r="G90" i="64"/>
  <c r="I65" i="65"/>
  <c r="I75" i="65" s="1"/>
  <c r="I85" i="65" s="1"/>
  <c r="H5" i="29"/>
  <c r="F10" i="31"/>
  <c r="F14" i="31" s="1"/>
  <c r="S174" i="62"/>
  <c r="I73" i="64"/>
  <c r="D3" i="54"/>
  <c r="E3" i="54"/>
  <c r="F3" i="54"/>
  <c r="G3" i="54"/>
  <c r="H3" i="54"/>
  <c r="I3" i="54"/>
  <c r="S37" i="62" l="1"/>
  <c r="S145" i="62" s="1"/>
  <c r="F18" i="31"/>
  <c r="F20" i="31" s="1"/>
  <c r="S10" i="62"/>
  <c r="S12" i="62" s="1"/>
  <c r="S18" i="62" s="1"/>
  <c r="I10" i="62"/>
  <c r="I12" i="62" s="1"/>
  <c r="I18" i="62" s="1"/>
  <c r="I28" i="62"/>
  <c r="I37" i="62"/>
  <c r="I145" i="62" s="1"/>
  <c r="F26" i="32"/>
  <c r="I75" i="64"/>
  <c r="I85" i="64" s="1"/>
  <c r="D28" i="23" s="1"/>
  <c r="D21" i="27" s="1"/>
  <c r="H15" i="29"/>
  <c r="H19" i="29" s="1"/>
  <c r="H21" i="29" s="1"/>
  <c r="I174" i="62"/>
  <c r="I88" i="64"/>
  <c r="B21" i="27"/>
  <c r="H9" i="30"/>
  <c r="H15" i="30" s="1"/>
  <c r="H19" i="30" s="1"/>
  <c r="H21" i="30" s="1"/>
  <c r="F12" i="32"/>
  <c r="F18" i="32" s="1"/>
  <c r="F22" i="32" s="1"/>
  <c r="F24" i="32" s="1"/>
  <c r="D17" i="23"/>
  <c r="D12" i="27" s="1"/>
  <c r="C12" i="27"/>
  <c r="I88" i="65"/>
  <c r="I90" i="65" s="1"/>
  <c r="B11" i="24" s="1"/>
  <c r="B12" i="27"/>
  <c r="H23" i="30"/>
  <c r="S165" i="62"/>
  <c r="S176" i="62" s="1"/>
  <c r="S196" i="62" s="1"/>
  <c r="I165" i="62"/>
  <c r="I176" i="62" s="1"/>
  <c r="I196" i="62" s="1"/>
  <c r="I90" i="64" l="1"/>
  <c r="B20" i="24" s="1"/>
  <c r="C21" i="27"/>
  <c r="H76" i="3"/>
  <c r="G76" i="3"/>
  <c r="F76" i="3"/>
  <c r="E76" i="3"/>
  <c r="D76" i="3"/>
  <c r="H414" i="41" l="1"/>
  <c r="F414" i="41"/>
  <c r="E414" i="41"/>
  <c r="D414" i="41"/>
  <c r="I413" i="41"/>
  <c r="I412" i="41"/>
  <c r="I411" i="41"/>
  <c r="I410" i="41"/>
  <c r="I409" i="41"/>
  <c r="I408" i="41"/>
  <c r="I407" i="41"/>
  <c r="I406" i="41"/>
  <c r="I405" i="41"/>
  <c r="I404" i="41"/>
  <c r="I403" i="41"/>
  <c r="I402" i="41"/>
  <c r="I401" i="41"/>
  <c r="I400" i="41"/>
  <c r="I399" i="41"/>
  <c r="I398" i="41"/>
  <c r="I397" i="41"/>
  <c r="I396" i="41"/>
  <c r="I395" i="41"/>
  <c r="I394" i="41"/>
  <c r="I393" i="41"/>
  <c r="I392" i="41"/>
  <c r="I391" i="41"/>
  <c r="I390" i="41"/>
  <c r="I389" i="41"/>
  <c r="I388" i="41"/>
  <c r="H289" i="41"/>
  <c r="F289" i="41"/>
  <c r="E289" i="41"/>
  <c r="D289" i="41"/>
  <c r="I288" i="41"/>
  <c r="I287" i="41"/>
  <c r="I286" i="41"/>
  <c r="I285" i="41"/>
  <c r="I284" i="41"/>
  <c r="I283" i="41"/>
  <c r="I282" i="41"/>
  <c r="I281" i="41"/>
  <c r="I280" i="41"/>
  <c r="I279" i="41"/>
  <c r="I278" i="41"/>
  <c r="I277" i="41"/>
  <c r="I276" i="41"/>
  <c r="I275" i="41"/>
  <c r="I274" i="41"/>
  <c r="I273" i="41"/>
  <c r="I272" i="41"/>
  <c r="I271" i="41"/>
  <c r="I270" i="41"/>
  <c r="I269" i="41"/>
  <c r="I268" i="41"/>
  <c r="I267" i="41"/>
  <c r="I266" i="41"/>
  <c r="I265" i="41"/>
  <c r="I264" i="41"/>
  <c r="I263" i="41"/>
  <c r="H195" i="41"/>
  <c r="F195" i="41"/>
  <c r="E195" i="41"/>
  <c r="D195" i="41"/>
  <c r="I194" i="41"/>
  <c r="I193" i="41"/>
  <c r="I192" i="41"/>
  <c r="I191" i="41"/>
  <c r="I190" i="41"/>
  <c r="I189" i="41"/>
  <c r="I188" i="41"/>
  <c r="I187" i="41"/>
  <c r="I186" i="41"/>
  <c r="I185" i="41"/>
  <c r="I184" i="41"/>
  <c r="I183" i="41"/>
  <c r="I182" i="41"/>
  <c r="I181" i="41"/>
  <c r="I180" i="41"/>
  <c r="I179" i="41"/>
  <c r="I178" i="41"/>
  <c r="I177" i="41"/>
  <c r="I176" i="41"/>
  <c r="I175" i="41"/>
  <c r="I174" i="41"/>
  <c r="I173" i="41"/>
  <c r="I172" i="41"/>
  <c r="I171" i="41"/>
  <c r="I170" i="41"/>
  <c r="I169" i="41"/>
  <c r="H166" i="41"/>
  <c r="F166" i="41"/>
  <c r="E166" i="41"/>
  <c r="D166" i="41"/>
  <c r="I165" i="41"/>
  <c r="I164" i="41"/>
  <c r="I163" i="41"/>
  <c r="I162" i="41"/>
  <c r="I161" i="41"/>
  <c r="I160" i="41"/>
  <c r="I159" i="41"/>
  <c r="I158" i="41"/>
  <c r="I157" i="41"/>
  <c r="I156" i="41"/>
  <c r="I155" i="41"/>
  <c r="I154" i="41"/>
  <c r="I153" i="41"/>
  <c r="I152" i="41"/>
  <c r="I151" i="41"/>
  <c r="I150" i="41"/>
  <c r="I149" i="41"/>
  <c r="I148" i="41"/>
  <c r="I147" i="41"/>
  <c r="I146" i="41"/>
  <c r="I145" i="41"/>
  <c r="I144" i="41"/>
  <c r="I143" i="41"/>
  <c r="I142" i="41"/>
  <c r="I141" i="41"/>
  <c r="I140" i="41"/>
  <c r="H414" i="5"/>
  <c r="F414" i="5"/>
  <c r="E414" i="5"/>
  <c r="D414" i="5"/>
  <c r="I413" i="5"/>
  <c r="I412" i="5"/>
  <c r="I411" i="5"/>
  <c r="I410" i="5"/>
  <c r="I409" i="5"/>
  <c r="I408" i="5"/>
  <c r="I407" i="5"/>
  <c r="I406" i="5"/>
  <c r="I405" i="5"/>
  <c r="I404" i="5"/>
  <c r="I403" i="5"/>
  <c r="I402" i="5"/>
  <c r="I401" i="5"/>
  <c r="I400" i="5"/>
  <c r="I399" i="5"/>
  <c r="I398" i="5"/>
  <c r="I397" i="5"/>
  <c r="I396" i="5"/>
  <c r="I395" i="5"/>
  <c r="I394" i="5"/>
  <c r="I393" i="5"/>
  <c r="I392" i="5"/>
  <c r="I391" i="5"/>
  <c r="I390" i="5"/>
  <c r="I389" i="5"/>
  <c r="I388" i="5"/>
  <c r="H289" i="5"/>
  <c r="F289" i="5"/>
  <c r="E289" i="5"/>
  <c r="D289" i="5"/>
  <c r="I288" i="5"/>
  <c r="I287" i="5"/>
  <c r="I286" i="5"/>
  <c r="I285" i="5"/>
  <c r="I284" i="5"/>
  <c r="I283" i="5"/>
  <c r="I282" i="5"/>
  <c r="I281" i="5"/>
  <c r="I280" i="5"/>
  <c r="I279" i="5"/>
  <c r="I278" i="5"/>
  <c r="I277" i="5"/>
  <c r="I276" i="5"/>
  <c r="I275" i="5"/>
  <c r="I274" i="5"/>
  <c r="I273" i="5"/>
  <c r="I272" i="5"/>
  <c r="I271" i="5"/>
  <c r="I270" i="5"/>
  <c r="I269" i="5"/>
  <c r="I268" i="5"/>
  <c r="I267" i="5"/>
  <c r="I266" i="5"/>
  <c r="I265" i="5"/>
  <c r="I264" i="5"/>
  <c r="I263" i="5"/>
  <c r="H195" i="5"/>
  <c r="F195" i="5"/>
  <c r="E195" i="5"/>
  <c r="D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H166" i="5"/>
  <c r="F166" i="5"/>
  <c r="E166" i="5"/>
  <c r="D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98" i="5"/>
  <c r="C58" i="62" s="1"/>
  <c r="I199" i="5"/>
  <c r="C59" i="62" s="1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AB168" i="62" l="1"/>
  <c r="AB174" i="62" s="1"/>
  <c r="AB22" i="62"/>
  <c r="AB28" i="62" s="1"/>
  <c r="AB16" i="62"/>
  <c r="AB15" i="62"/>
  <c r="AB14" i="62"/>
  <c r="AB6" i="62"/>
  <c r="AB10" i="62" s="1"/>
  <c r="AB3" i="62"/>
  <c r="AB198" i="62" s="1"/>
  <c r="C62" i="62"/>
  <c r="C61" i="62"/>
  <c r="C60" i="62"/>
  <c r="B16" i="24"/>
  <c r="C25" i="32"/>
  <c r="C23" i="32"/>
  <c r="C19" i="31"/>
  <c r="Y174" i="62"/>
  <c r="X174" i="62"/>
  <c r="AB163" i="62"/>
  <c r="AA163" i="62"/>
  <c r="Z163" i="62"/>
  <c r="Y163" i="62"/>
  <c r="X163" i="62"/>
  <c r="W163" i="62"/>
  <c r="V163" i="62"/>
  <c r="U163" i="62"/>
  <c r="T163" i="62"/>
  <c r="Q163" i="62"/>
  <c r="P163" i="62"/>
  <c r="L163" i="62"/>
  <c r="K163" i="62"/>
  <c r="AB154" i="62"/>
  <c r="AA154" i="62"/>
  <c r="Z154" i="62"/>
  <c r="Y154" i="62"/>
  <c r="X154" i="62"/>
  <c r="W154" i="62"/>
  <c r="V154" i="62"/>
  <c r="U154" i="62"/>
  <c r="T154" i="62"/>
  <c r="R154" i="62"/>
  <c r="Q154" i="62"/>
  <c r="O154" i="62"/>
  <c r="N154" i="62"/>
  <c r="M154" i="62"/>
  <c r="L154" i="62"/>
  <c r="K154" i="62"/>
  <c r="J154" i="62"/>
  <c r="H154" i="62"/>
  <c r="G154" i="62"/>
  <c r="F154" i="62"/>
  <c r="E154" i="62"/>
  <c r="AB143" i="62"/>
  <c r="AA143" i="62"/>
  <c r="Z143" i="62"/>
  <c r="Y143" i="62"/>
  <c r="X143" i="62"/>
  <c r="W143" i="62"/>
  <c r="V143" i="62"/>
  <c r="U143" i="62"/>
  <c r="T143" i="62"/>
  <c r="R143" i="62"/>
  <c r="Q143" i="62"/>
  <c r="P143" i="62"/>
  <c r="O143" i="62"/>
  <c r="N143" i="62"/>
  <c r="M143" i="62"/>
  <c r="L143" i="62"/>
  <c r="K143" i="62"/>
  <c r="J143" i="62"/>
  <c r="H143" i="62"/>
  <c r="G143" i="62"/>
  <c r="F143" i="62"/>
  <c r="E143" i="62"/>
  <c r="AB134" i="62"/>
  <c r="AA134" i="62"/>
  <c r="Z134" i="62"/>
  <c r="Y134" i="62"/>
  <c r="X134" i="62"/>
  <c r="W134" i="62"/>
  <c r="V134" i="62"/>
  <c r="U134" i="62"/>
  <c r="T134" i="62"/>
  <c r="R134" i="62"/>
  <c r="Q134" i="62"/>
  <c r="P134" i="62"/>
  <c r="O134" i="62"/>
  <c r="N134" i="62"/>
  <c r="M134" i="62"/>
  <c r="L134" i="62"/>
  <c r="K134" i="62"/>
  <c r="J134" i="62"/>
  <c r="H134" i="62"/>
  <c r="G134" i="62"/>
  <c r="F134" i="62"/>
  <c r="E134" i="62"/>
  <c r="AB125" i="62"/>
  <c r="AA125" i="62"/>
  <c r="Z125" i="62"/>
  <c r="Y125" i="62"/>
  <c r="X125" i="62"/>
  <c r="W125" i="62"/>
  <c r="V125" i="62"/>
  <c r="U125" i="62"/>
  <c r="T125" i="62"/>
  <c r="R125" i="62"/>
  <c r="Q125" i="62"/>
  <c r="P125" i="62"/>
  <c r="O125" i="62"/>
  <c r="N125" i="62"/>
  <c r="M125" i="62"/>
  <c r="L125" i="62"/>
  <c r="K125" i="62"/>
  <c r="J125" i="62"/>
  <c r="H125" i="62"/>
  <c r="G125" i="62"/>
  <c r="F125" i="62"/>
  <c r="E125" i="62"/>
  <c r="AB117" i="62"/>
  <c r="AA117" i="62"/>
  <c r="Z117" i="62"/>
  <c r="Y117" i="62"/>
  <c r="X117" i="62"/>
  <c r="W117" i="62"/>
  <c r="V117" i="62"/>
  <c r="U117" i="62"/>
  <c r="T117" i="62"/>
  <c r="R117" i="62"/>
  <c r="Q117" i="62"/>
  <c r="P117" i="62"/>
  <c r="O117" i="62"/>
  <c r="N117" i="62"/>
  <c r="M117" i="62"/>
  <c r="L117" i="62"/>
  <c r="K117" i="62"/>
  <c r="J117" i="62"/>
  <c r="H117" i="62"/>
  <c r="F117" i="62"/>
  <c r="AB108" i="62"/>
  <c r="AA108" i="62"/>
  <c r="Z108" i="62"/>
  <c r="Y108" i="62"/>
  <c r="X108" i="62"/>
  <c r="W108" i="62"/>
  <c r="V108" i="62"/>
  <c r="U108" i="62"/>
  <c r="T108" i="62"/>
  <c r="R108" i="62"/>
  <c r="Q108" i="62"/>
  <c r="P108" i="62"/>
  <c r="O108" i="62"/>
  <c r="N108" i="62"/>
  <c r="M108" i="62"/>
  <c r="L108" i="62"/>
  <c r="K108" i="62"/>
  <c r="J108" i="62"/>
  <c r="H108" i="62"/>
  <c r="G108" i="62"/>
  <c r="F108" i="62"/>
  <c r="E108" i="62"/>
  <c r="AB99" i="62"/>
  <c r="AA99" i="62"/>
  <c r="Z99" i="62"/>
  <c r="Y99" i="62"/>
  <c r="X99" i="62"/>
  <c r="W99" i="62"/>
  <c r="V99" i="62"/>
  <c r="U99" i="62"/>
  <c r="T99" i="62"/>
  <c r="R99" i="62"/>
  <c r="Q99" i="62"/>
  <c r="P99" i="62"/>
  <c r="O99" i="62"/>
  <c r="N99" i="62"/>
  <c r="M99" i="62"/>
  <c r="L99" i="62"/>
  <c r="K99" i="62"/>
  <c r="J99" i="62"/>
  <c r="H99" i="62"/>
  <c r="G99" i="62"/>
  <c r="F99" i="62"/>
  <c r="AB90" i="62"/>
  <c r="AA90" i="62"/>
  <c r="Z90" i="62"/>
  <c r="Y90" i="62"/>
  <c r="X90" i="62"/>
  <c r="W90" i="62"/>
  <c r="V90" i="62"/>
  <c r="U90" i="62"/>
  <c r="T90" i="62"/>
  <c r="R90" i="62"/>
  <c r="Q90" i="62"/>
  <c r="P90" i="62"/>
  <c r="O90" i="62"/>
  <c r="N90" i="62"/>
  <c r="M90" i="62"/>
  <c r="L90" i="62"/>
  <c r="K90" i="62"/>
  <c r="J90" i="62"/>
  <c r="H90" i="62"/>
  <c r="G90" i="62"/>
  <c r="F90" i="62"/>
  <c r="AB81" i="62"/>
  <c r="AA81" i="62"/>
  <c r="Z81" i="62"/>
  <c r="Y81" i="62"/>
  <c r="X81" i="62"/>
  <c r="W81" i="62"/>
  <c r="V81" i="62"/>
  <c r="U81" i="62"/>
  <c r="T81" i="62"/>
  <c r="R81" i="62"/>
  <c r="Q81" i="62"/>
  <c r="P81" i="62"/>
  <c r="O81" i="62"/>
  <c r="N81" i="62"/>
  <c r="M81" i="62"/>
  <c r="L81" i="62"/>
  <c r="K81" i="62"/>
  <c r="J81" i="62"/>
  <c r="H81" i="62"/>
  <c r="G81" i="62"/>
  <c r="F81" i="62"/>
  <c r="AB73" i="62"/>
  <c r="AA73" i="62"/>
  <c r="Z73" i="62"/>
  <c r="Y73" i="62"/>
  <c r="X73" i="62"/>
  <c r="W73" i="62"/>
  <c r="V73" i="62"/>
  <c r="U73" i="62"/>
  <c r="T73" i="62"/>
  <c r="R73" i="62"/>
  <c r="Q73" i="62"/>
  <c r="P73" i="62"/>
  <c r="O73" i="62"/>
  <c r="N73" i="62"/>
  <c r="M73" i="62"/>
  <c r="L73" i="62"/>
  <c r="K73" i="62"/>
  <c r="J73" i="62"/>
  <c r="H73" i="62"/>
  <c r="G73" i="62"/>
  <c r="F73" i="62"/>
  <c r="E73" i="62"/>
  <c r="AB64" i="62"/>
  <c r="AA64" i="62"/>
  <c r="Z64" i="62"/>
  <c r="Y64" i="62"/>
  <c r="X64" i="62"/>
  <c r="W64" i="62"/>
  <c r="V64" i="62"/>
  <c r="U64" i="62"/>
  <c r="T64" i="62"/>
  <c r="R64" i="62"/>
  <c r="Q64" i="62"/>
  <c r="P64" i="62"/>
  <c r="O64" i="62"/>
  <c r="N64" i="62"/>
  <c r="M64" i="62"/>
  <c r="L64" i="62"/>
  <c r="K64" i="62"/>
  <c r="J64" i="62"/>
  <c r="H64" i="62"/>
  <c r="G64" i="62"/>
  <c r="F64" i="62"/>
  <c r="E64" i="62"/>
  <c r="AB55" i="62"/>
  <c r="AA55" i="62"/>
  <c r="Z55" i="62"/>
  <c r="Y55" i="62"/>
  <c r="X55" i="62"/>
  <c r="W55" i="62"/>
  <c r="V55" i="62"/>
  <c r="U55" i="62"/>
  <c r="T55" i="62"/>
  <c r="R55" i="62"/>
  <c r="Q55" i="62"/>
  <c r="P55" i="62"/>
  <c r="O55" i="62"/>
  <c r="N55" i="62"/>
  <c r="M55" i="62"/>
  <c r="L55" i="62"/>
  <c r="K55" i="62"/>
  <c r="J55" i="62"/>
  <c r="H55" i="62"/>
  <c r="G55" i="62"/>
  <c r="F55" i="62"/>
  <c r="E55" i="62"/>
  <c r="AB46" i="62"/>
  <c r="AA46" i="62"/>
  <c r="Z46" i="62"/>
  <c r="Y46" i="62"/>
  <c r="X46" i="62"/>
  <c r="W46" i="62"/>
  <c r="V46" i="62"/>
  <c r="U46" i="62"/>
  <c r="T46" i="62"/>
  <c r="R46" i="62"/>
  <c r="Q46" i="62"/>
  <c r="P46" i="62"/>
  <c r="O46" i="62"/>
  <c r="N46" i="62"/>
  <c r="M46" i="62"/>
  <c r="L46" i="62"/>
  <c r="K46" i="62"/>
  <c r="J46" i="62"/>
  <c r="H46" i="62"/>
  <c r="G46" i="62"/>
  <c r="F46" i="62"/>
  <c r="E46" i="62"/>
  <c r="AB37" i="62"/>
  <c r="Y37" i="62"/>
  <c r="X37" i="62"/>
  <c r="V37" i="62"/>
  <c r="U37" i="62"/>
  <c r="T37" i="62"/>
  <c r="Q37" i="62"/>
  <c r="P37" i="62"/>
  <c r="O37" i="62"/>
  <c r="N37" i="62"/>
  <c r="K37" i="62"/>
  <c r="H37" i="62"/>
  <c r="G37" i="62"/>
  <c r="E37" i="62"/>
  <c r="Y28" i="62"/>
  <c r="X28" i="62"/>
  <c r="P28" i="62"/>
  <c r="O28" i="62"/>
  <c r="N28" i="62"/>
  <c r="L28" i="62"/>
  <c r="G28" i="62"/>
  <c r="E28" i="62"/>
  <c r="Y10" i="62"/>
  <c r="Y12" i="62" s="1"/>
  <c r="Y18" i="62" s="1"/>
  <c r="X10" i="62"/>
  <c r="X12" i="62" s="1"/>
  <c r="X18" i="62" s="1"/>
  <c r="AB12" i="62" l="1"/>
  <c r="AB18" i="62" s="1"/>
  <c r="N145" i="62"/>
  <c r="U145" i="62"/>
  <c r="V145" i="62"/>
  <c r="Y145" i="62"/>
  <c r="Y165" i="62" s="1"/>
  <c r="Y176" i="62" s="1"/>
  <c r="Y196" i="62" s="1"/>
  <c r="AB145" i="62"/>
  <c r="AB165" i="62" s="1"/>
  <c r="AB176" i="62" s="1"/>
  <c r="O145" i="62"/>
  <c r="K145" i="62"/>
  <c r="T145" i="62"/>
  <c r="P145" i="62"/>
  <c r="H145" i="62"/>
  <c r="Q145" i="62"/>
  <c r="X145" i="62"/>
  <c r="X165" i="62" s="1"/>
  <c r="X176" i="62" s="1"/>
  <c r="X196" i="62" s="1"/>
  <c r="AB196" i="62" l="1"/>
  <c r="H76" i="6" l="1"/>
  <c r="G76" i="6"/>
  <c r="F76" i="6"/>
  <c r="E76" i="6"/>
  <c r="D76" i="6"/>
  <c r="I75" i="6"/>
  <c r="G168" i="62" s="1"/>
  <c r="I74" i="6"/>
  <c r="G169" i="62" s="1"/>
  <c r="I73" i="6"/>
  <c r="G173" i="62" s="1"/>
  <c r="I72" i="6"/>
  <c r="D45" i="22" s="1"/>
  <c r="I71" i="6"/>
  <c r="G170" i="62" s="1"/>
  <c r="I44" i="6"/>
  <c r="I43" i="6"/>
  <c r="G162" i="62" s="1"/>
  <c r="G163" i="62" s="1"/>
  <c r="H43" i="6"/>
  <c r="H46" i="6" s="1"/>
  <c r="G43" i="6"/>
  <c r="F43" i="6"/>
  <c r="F46" i="6" s="1"/>
  <c r="F78" i="6" s="1"/>
  <c r="E43" i="6"/>
  <c r="E46" i="6" s="1"/>
  <c r="D43" i="6"/>
  <c r="D46" i="6" s="1"/>
  <c r="I42" i="6"/>
  <c r="I41" i="6"/>
  <c r="G115" i="62" s="1"/>
  <c r="I40" i="6"/>
  <c r="I39" i="6"/>
  <c r="I38" i="6"/>
  <c r="I37" i="6"/>
  <c r="I36" i="6"/>
  <c r="G113" i="62" s="1"/>
  <c r="I35" i="6"/>
  <c r="G112" i="62" s="1"/>
  <c r="I34" i="6"/>
  <c r="G111" i="62" s="1"/>
  <c r="I23" i="6"/>
  <c r="I22" i="6"/>
  <c r="I21" i="6"/>
  <c r="I20" i="6"/>
  <c r="I19" i="6"/>
  <c r="I18" i="6"/>
  <c r="I4" i="6"/>
  <c r="G3" i="62" s="1"/>
  <c r="G198" i="62" s="1"/>
  <c r="I6" i="6"/>
  <c r="I7" i="6"/>
  <c r="I8" i="6"/>
  <c r="I9" i="6"/>
  <c r="I10" i="6"/>
  <c r="I11" i="6"/>
  <c r="I12" i="6"/>
  <c r="I13" i="6"/>
  <c r="I14" i="6"/>
  <c r="I15" i="6"/>
  <c r="I16" i="6"/>
  <c r="I17" i="6"/>
  <c r="D25" i="6"/>
  <c r="D27" i="6" s="1"/>
  <c r="D81" i="6" s="1"/>
  <c r="E25" i="6"/>
  <c r="E27" i="6" s="1"/>
  <c r="E81" i="6" s="1"/>
  <c r="F25" i="6"/>
  <c r="F27" i="6" s="1"/>
  <c r="F81" i="6" s="1"/>
  <c r="G25" i="6"/>
  <c r="G27" i="6" s="1"/>
  <c r="G81" i="6" s="1"/>
  <c r="H25" i="6"/>
  <c r="H27" i="6" s="1"/>
  <c r="H81" i="6" s="1"/>
  <c r="I30" i="6"/>
  <c r="G116" i="62" l="1"/>
  <c r="E78" i="6"/>
  <c r="F17" i="29"/>
  <c r="G16" i="62"/>
  <c r="G114" i="62"/>
  <c r="F14" i="29"/>
  <c r="G9" i="62"/>
  <c r="G6" i="62"/>
  <c r="F11" i="29"/>
  <c r="G8" i="62"/>
  <c r="F13" i="29"/>
  <c r="B40" i="24"/>
  <c r="G15" i="62"/>
  <c r="F16" i="29"/>
  <c r="D78" i="6"/>
  <c r="D83" i="6" s="1"/>
  <c r="F22" i="30"/>
  <c r="G172" i="62"/>
  <c r="G174" i="62" s="1"/>
  <c r="H78" i="6"/>
  <c r="H83" i="6" s="1"/>
  <c r="E83" i="6"/>
  <c r="F83" i="6"/>
  <c r="I76" i="6"/>
  <c r="F23" i="30" s="1"/>
  <c r="I25" i="6"/>
  <c r="I27" i="6" s="1"/>
  <c r="I81" i="6" s="1"/>
  <c r="I41" i="43"/>
  <c r="G10" i="62" l="1"/>
  <c r="G12" i="62" s="1"/>
  <c r="G18" i="62" s="1"/>
  <c r="I98" i="3"/>
  <c r="I97" i="3"/>
  <c r="I42" i="3"/>
  <c r="I74" i="3"/>
  <c r="I4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3" i="3"/>
  <c r="D45" i="3"/>
  <c r="E45" i="3"/>
  <c r="F45" i="3"/>
  <c r="G45" i="3"/>
  <c r="H45" i="3"/>
  <c r="I48" i="3"/>
  <c r="C7" i="62" s="1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9" i="3"/>
  <c r="I80" i="3"/>
  <c r="I81" i="3"/>
  <c r="I82" i="3"/>
  <c r="I83" i="3"/>
  <c r="I84" i="3"/>
  <c r="I85" i="3"/>
  <c r="I86" i="3"/>
  <c r="I87" i="3"/>
  <c r="I88" i="3"/>
  <c r="I89" i="3"/>
  <c r="I90" i="3"/>
  <c r="D92" i="3"/>
  <c r="E92" i="3"/>
  <c r="F92" i="3"/>
  <c r="G92" i="3"/>
  <c r="H92" i="3"/>
  <c r="I95" i="3"/>
  <c r="C15" i="62" s="1"/>
  <c r="I96" i="3"/>
  <c r="I99" i="3"/>
  <c r="I100" i="3"/>
  <c r="D101" i="3"/>
  <c r="E101" i="3"/>
  <c r="F101" i="3"/>
  <c r="G101" i="3"/>
  <c r="H101" i="3"/>
  <c r="I107" i="3"/>
  <c r="I108" i="3"/>
  <c r="D110" i="3"/>
  <c r="E110" i="3"/>
  <c r="F110" i="3"/>
  <c r="G110" i="3"/>
  <c r="H110" i="3"/>
  <c r="I115" i="3"/>
  <c r="I119" i="3"/>
  <c r="I120" i="3"/>
  <c r="C3" i="62" l="1"/>
  <c r="B5" i="29"/>
  <c r="I614" i="5"/>
  <c r="B17" i="29"/>
  <c r="I76" i="3"/>
  <c r="C8" i="62" s="1"/>
  <c r="E103" i="3"/>
  <c r="E105" i="3" s="1"/>
  <c r="E112" i="3" s="1"/>
  <c r="I45" i="3"/>
  <c r="I110" i="3"/>
  <c r="C14" i="62" s="1"/>
  <c r="D103" i="3"/>
  <c r="D105" i="3" s="1"/>
  <c r="D112" i="3" s="1"/>
  <c r="I101" i="3"/>
  <c r="C16" i="62" s="1"/>
  <c r="I92" i="3"/>
  <c r="H103" i="3"/>
  <c r="H105" i="3" s="1"/>
  <c r="H112" i="3" s="1"/>
  <c r="G103" i="3"/>
  <c r="G105" i="3" s="1"/>
  <c r="G112" i="3" s="1"/>
  <c r="F103" i="3"/>
  <c r="F105" i="3" s="1"/>
  <c r="F112" i="3" s="1"/>
  <c r="C6" i="62" l="1"/>
  <c r="I103" i="3"/>
  <c r="I105" i="3" s="1"/>
  <c r="I112" i="3" s="1"/>
  <c r="C9" i="62"/>
  <c r="E29" i="21"/>
  <c r="F8" i="22"/>
  <c r="H30" i="22"/>
  <c r="H33" i="22" s="1"/>
  <c r="D38" i="23" s="1"/>
  <c r="D28" i="27" s="1"/>
  <c r="H542" i="41"/>
  <c r="F542" i="41"/>
  <c r="E542" i="41"/>
  <c r="D542" i="41"/>
  <c r="H492" i="41"/>
  <c r="F492" i="41"/>
  <c r="E492" i="41"/>
  <c r="D492" i="41"/>
  <c r="H471" i="41"/>
  <c r="F471" i="41"/>
  <c r="E471" i="41"/>
  <c r="D471" i="41"/>
  <c r="F442" i="41"/>
  <c r="E442" i="41"/>
  <c r="D442" i="41"/>
  <c r="H385" i="41"/>
  <c r="F385" i="41"/>
  <c r="E385" i="41"/>
  <c r="D385" i="41"/>
  <c r="H356" i="41"/>
  <c r="F356" i="41"/>
  <c r="E356" i="41"/>
  <c r="D356" i="41"/>
  <c r="D319" i="41"/>
  <c r="H260" i="41"/>
  <c r="F260" i="41"/>
  <c r="E260" i="41"/>
  <c r="D260" i="41"/>
  <c r="D231" i="41"/>
  <c r="D38" i="41"/>
  <c r="D939" i="42"/>
  <c r="H904" i="42"/>
  <c r="E904" i="42"/>
  <c r="F904" i="42"/>
  <c r="D904" i="42"/>
  <c r="F869" i="42"/>
  <c r="E869" i="42"/>
  <c r="D869" i="42"/>
  <c r="D764" i="42"/>
  <c r="E764" i="42"/>
  <c r="H729" i="42"/>
  <c r="F729" i="42"/>
  <c r="D729" i="42"/>
  <c r="E729" i="42"/>
  <c r="H694" i="42"/>
  <c r="F694" i="42"/>
  <c r="D694" i="42"/>
  <c r="E694" i="42"/>
  <c r="E659" i="42"/>
  <c r="F624" i="42"/>
  <c r="E624" i="42"/>
  <c r="D624" i="42"/>
  <c r="F588" i="42"/>
  <c r="E588" i="42"/>
  <c r="D588" i="42"/>
  <c r="H588" i="42"/>
  <c r="H553" i="42"/>
  <c r="F553" i="42"/>
  <c r="E553" i="42"/>
  <c r="D553" i="42"/>
  <c r="E518" i="42"/>
  <c r="D483" i="42"/>
  <c r="D448" i="42"/>
  <c r="E378" i="42"/>
  <c r="H308" i="42"/>
  <c r="F308" i="42"/>
  <c r="E308" i="42"/>
  <c r="D308" i="42"/>
  <c r="H274" i="42"/>
  <c r="F274" i="42"/>
  <c r="E274" i="42"/>
  <c r="D274" i="42"/>
  <c r="F206" i="42"/>
  <c r="E206" i="42"/>
  <c r="D206" i="42"/>
  <c r="D74" i="43"/>
  <c r="H602" i="5"/>
  <c r="F602" i="5"/>
  <c r="E602" i="5"/>
  <c r="D602" i="5"/>
  <c r="E571" i="5"/>
  <c r="D571" i="5"/>
  <c r="D542" i="5"/>
  <c r="E513" i="5"/>
  <c r="F513" i="5"/>
  <c r="D513" i="5"/>
  <c r="H492" i="5"/>
  <c r="F492" i="5"/>
  <c r="E492" i="5"/>
  <c r="D492" i="5"/>
  <c r="F471" i="5"/>
  <c r="E471" i="5"/>
  <c r="D471" i="5"/>
  <c r="H471" i="5"/>
  <c r="D385" i="5"/>
  <c r="E356" i="5"/>
  <c r="H356" i="5"/>
  <c r="F356" i="5"/>
  <c r="D356" i="5"/>
  <c r="D319" i="5"/>
  <c r="F231" i="5"/>
  <c r="E231" i="5"/>
  <c r="D231" i="5"/>
  <c r="H231" i="5"/>
  <c r="D137" i="5"/>
  <c r="E108" i="5"/>
  <c r="D108" i="5"/>
  <c r="D38" i="5"/>
  <c r="D974" i="4"/>
  <c r="E834" i="4"/>
  <c r="D834" i="4"/>
  <c r="D799" i="4"/>
  <c r="D764" i="4"/>
  <c r="E764" i="4"/>
  <c r="D729" i="4"/>
  <c r="E729" i="4"/>
  <c r="E694" i="4"/>
  <c r="F694" i="4"/>
  <c r="D694" i="4"/>
  <c r="D624" i="4"/>
  <c r="D588" i="4"/>
  <c r="E588" i="4"/>
  <c r="D518" i="4"/>
  <c r="E518" i="4"/>
  <c r="D483" i="4"/>
  <c r="D378" i="4"/>
  <c r="E413" i="4"/>
  <c r="D413" i="4"/>
  <c r="D240" i="4"/>
  <c r="E173" i="4"/>
  <c r="E105" i="4"/>
  <c r="D139" i="4"/>
  <c r="I9" i="32"/>
  <c r="I10" i="32"/>
  <c r="B11" i="32"/>
  <c r="C11" i="32"/>
  <c r="E11" i="32"/>
  <c r="I13" i="32"/>
  <c r="I14" i="32"/>
  <c r="I15" i="32"/>
  <c r="I16" i="32"/>
  <c r="I17" i="32"/>
  <c r="B18" i="32"/>
  <c r="C18" i="32"/>
  <c r="I19" i="32"/>
  <c r="H21" i="32"/>
  <c r="B23" i="32"/>
  <c r="D23" i="32"/>
  <c r="E23" i="32"/>
  <c r="G23" i="32"/>
  <c r="H23" i="32"/>
  <c r="I23" i="32"/>
  <c r="B25" i="32"/>
  <c r="H27" i="32"/>
  <c r="I27" i="32" s="1"/>
  <c r="C16" i="28" s="1"/>
  <c r="H17" i="31"/>
  <c r="B19" i="31"/>
  <c r="D19" i="31"/>
  <c r="E19" i="31"/>
  <c r="G19" i="31"/>
  <c r="H19" i="31"/>
  <c r="I19" i="31"/>
  <c r="D8" i="30"/>
  <c r="G8" i="30"/>
  <c r="K8" i="30"/>
  <c r="L8" i="30"/>
  <c r="D15" i="30"/>
  <c r="G15" i="30"/>
  <c r="K15" i="30"/>
  <c r="B20" i="30"/>
  <c r="C20" i="30"/>
  <c r="D20" i="30"/>
  <c r="E20" i="30"/>
  <c r="F20" i="30"/>
  <c r="G20" i="30"/>
  <c r="I20" i="30"/>
  <c r="J20" i="30"/>
  <c r="K20" i="30"/>
  <c r="L20" i="30"/>
  <c r="M20" i="30"/>
  <c r="B20" i="29"/>
  <c r="C20" i="29"/>
  <c r="D20" i="29"/>
  <c r="E20" i="29"/>
  <c r="F20" i="29"/>
  <c r="G20" i="29"/>
  <c r="I20" i="29"/>
  <c r="J20" i="29"/>
  <c r="K20" i="29"/>
  <c r="L20" i="29"/>
  <c r="M20" i="29"/>
  <c r="B16" i="26"/>
  <c r="E16" i="26"/>
  <c r="G5" i="25"/>
  <c r="G6" i="25"/>
  <c r="G7" i="25"/>
  <c r="G8" i="25"/>
  <c r="G9" i="25"/>
  <c r="G10" i="25"/>
  <c r="G11" i="25"/>
  <c r="G13" i="25"/>
  <c r="G14" i="25"/>
  <c r="G15" i="25"/>
  <c r="G16" i="25"/>
  <c r="G17" i="25"/>
  <c r="G18" i="25"/>
  <c r="G19" i="25"/>
  <c r="G21" i="25"/>
  <c r="G22" i="25"/>
  <c r="G23" i="25"/>
  <c r="G24" i="25"/>
  <c r="G25" i="25"/>
  <c r="G36" i="25"/>
  <c r="G41" i="25"/>
  <c r="G43" i="25" s="1"/>
  <c r="E47" i="25"/>
  <c r="C12" i="26" s="1"/>
  <c r="D12" i="26" s="1"/>
  <c r="F12" i="26" s="1"/>
  <c r="F50" i="25"/>
  <c r="F51" i="25"/>
  <c r="B58" i="24"/>
  <c r="H21" i="22"/>
  <c r="I22" i="22" s="1"/>
  <c r="H37" i="22" s="1"/>
  <c r="I4" i="39"/>
  <c r="AA3" i="62" s="1"/>
  <c r="I6" i="39"/>
  <c r="AA6" i="62" s="1"/>
  <c r="AA10" i="62" s="1"/>
  <c r="I7" i="39"/>
  <c r="AA15" i="62" s="1"/>
  <c r="I8" i="39"/>
  <c r="AA16" i="62" s="1"/>
  <c r="D10" i="39"/>
  <c r="D12" i="39" s="1"/>
  <c r="D57" i="39" s="1"/>
  <c r="E10" i="39"/>
  <c r="E12" i="39" s="1"/>
  <c r="E57" i="39" s="1"/>
  <c r="F10" i="39"/>
  <c r="F12" i="39" s="1"/>
  <c r="F57" i="39" s="1"/>
  <c r="G10" i="39"/>
  <c r="G12" i="39" s="1"/>
  <c r="G57" i="39" s="1"/>
  <c r="H10" i="39"/>
  <c r="H12" i="39" s="1"/>
  <c r="H57" i="39" s="1"/>
  <c r="I15" i="39"/>
  <c r="I40" i="39" s="1"/>
  <c r="I19" i="39"/>
  <c r="AA22" i="62" s="1"/>
  <c r="I20" i="39"/>
  <c r="AA23" i="62" s="1"/>
  <c r="I21" i="39"/>
  <c r="I22" i="39"/>
  <c r="I23" i="39"/>
  <c r="I24" i="39"/>
  <c r="AA25" i="62" s="1"/>
  <c r="I25" i="39"/>
  <c r="I26" i="39"/>
  <c r="I27" i="39"/>
  <c r="AA27" i="62" s="1"/>
  <c r="D29" i="39"/>
  <c r="E29" i="39"/>
  <c r="F29" i="39"/>
  <c r="G29" i="39"/>
  <c r="H29" i="39"/>
  <c r="I32" i="39"/>
  <c r="AA31" i="62" s="1"/>
  <c r="I33" i="39"/>
  <c r="AA32" i="62" s="1"/>
  <c r="I34" i="39"/>
  <c r="I35" i="39"/>
  <c r="I36" i="39"/>
  <c r="I37" i="39"/>
  <c r="AA34" i="62" s="1"/>
  <c r="I38" i="39"/>
  <c r="I39" i="39"/>
  <c r="D40" i="39"/>
  <c r="D43" i="39" s="1"/>
  <c r="E40" i="39"/>
  <c r="E43" i="39" s="1"/>
  <c r="F40" i="39"/>
  <c r="F43" i="39" s="1"/>
  <c r="G40" i="39"/>
  <c r="G43" i="39" s="1"/>
  <c r="H40" i="39"/>
  <c r="H43" i="39" s="1"/>
  <c r="I41" i="39"/>
  <c r="I48" i="39"/>
  <c r="AA170" i="62" s="1"/>
  <c r="I49" i="39"/>
  <c r="AA173" i="62" s="1"/>
  <c r="I50" i="39"/>
  <c r="AA169" i="62" s="1"/>
  <c r="I51" i="39"/>
  <c r="AA168" i="62" s="1"/>
  <c r="D52" i="39"/>
  <c r="E52" i="39"/>
  <c r="F52" i="39"/>
  <c r="G52" i="39"/>
  <c r="H52" i="39"/>
  <c r="I4" i="21"/>
  <c r="W3" i="62" s="1"/>
  <c r="I6" i="21"/>
  <c r="W6" i="62" s="1"/>
  <c r="W10" i="62" s="1"/>
  <c r="I7" i="21"/>
  <c r="W15" i="62" s="1"/>
  <c r="I8" i="21"/>
  <c r="W16" i="62" s="1"/>
  <c r="D10" i="21"/>
  <c r="D12" i="21" s="1"/>
  <c r="D57" i="21" s="1"/>
  <c r="E10" i="21"/>
  <c r="E12" i="21" s="1"/>
  <c r="E57" i="21" s="1"/>
  <c r="F10" i="21"/>
  <c r="F12" i="21" s="1"/>
  <c r="F57" i="21" s="1"/>
  <c r="G10" i="21"/>
  <c r="G12" i="21" s="1"/>
  <c r="G57" i="21" s="1"/>
  <c r="H10" i="21"/>
  <c r="H12" i="21" s="1"/>
  <c r="H57" i="21" s="1"/>
  <c r="I15" i="21"/>
  <c r="I40" i="21" s="1"/>
  <c r="I19" i="21"/>
  <c r="W22" i="62" s="1"/>
  <c r="I20" i="21"/>
  <c r="I21" i="21"/>
  <c r="I22" i="21"/>
  <c r="I23" i="21"/>
  <c r="I24" i="21"/>
  <c r="W25" i="62" s="1"/>
  <c r="I25" i="21"/>
  <c r="I26" i="21"/>
  <c r="I27" i="21"/>
  <c r="W27" i="62" s="1"/>
  <c r="D29" i="21"/>
  <c r="F29" i="21"/>
  <c r="G29" i="21"/>
  <c r="H29" i="21"/>
  <c r="I32" i="21"/>
  <c r="W31" i="62" s="1"/>
  <c r="I33" i="21"/>
  <c r="W32" i="62" s="1"/>
  <c r="I34" i="21"/>
  <c r="I35" i="21"/>
  <c r="I36" i="21"/>
  <c r="I37" i="21"/>
  <c r="W34" i="62" s="1"/>
  <c r="I38" i="21"/>
  <c r="I39" i="21"/>
  <c r="D40" i="21"/>
  <c r="D43" i="21" s="1"/>
  <c r="E40" i="21"/>
  <c r="E43" i="21" s="1"/>
  <c r="F40" i="21"/>
  <c r="F43" i="21" s="1"/>
  <c r="F45" i="21" s="1"/>
  <c r="G40" i="21"/>
  <c r="G43" i="21" s="1"/>
  <c r="H40" i="21"/>
  <c r="H43" i="21" s="1"/>
  <c r="I41" i="21"/>
  <c r="I48" i="21"/>
  <c r="W170" i="62" s="1"/>
  <c r="I49" i="21"/>
  <c r="W173" i="62" s="1"/>
  <c r="I50" i="21"/>
  <c r="W169" i="62" s="1"/>
  <c r="I51" i="21"/>
  <c r="W168" i="62" s="1"/>
  <c r="D52" i="21"/>
  <c r="E52" i="21"/>
  <c r="F52" i="21"/>
  <c r="G52" i="21"/>
  <c r="H52" i="21"/>
  <c r="I4" i="20"/>
  <c r="Z3" i="62" s="1"/>
  <c r="I6" i="20"/>
  <c r="I7" i="20"/>
  <c r="I8" i="20"/>
  <c r="I9" i="20"/>
  <c r="I10" i="20"/>
  <c r="Z16" i="62" s="1"/>
  <c r="D12" i="20"/>
  <c r="D14" i="20" s="1"/>
  <c r="D59" i="20" s="1"/>
  <c r="E12" i="20"/>
  <c r="E14" i="20" s="1"/>
  <c r="E59" i="20" s="1"/>
  <c r="F12" i="20"/>
  <c r="F14" i="20" s="1"/>
  <c r="F59" i="20" s="1"/>
  <c r="G12" i="20"/>
  <c r="G14" i="20" s="1"/>
  <c r="G59" i="20" s="1"/>
  <c r="H12" i="20"/>
  <c r="H14" i="20" s="1"/>
  <c r="H59" i="20" s="1"/>
  <c r="I17" i="20"/>
  <c r="I42" i="20" s="1"/>
  <c r="I21" i="20"/>
  <c r="I22" i="20"/>
  <c r="Z23" i="62" s="1"/>
  <c r="I23" i="20"/>
  <c r="I24" i="20"/>
  <c r="I25" i="20"/>
  <c r="I26" i="20"/>
  <c r="Z25" i="62" s="1"/>
  <c r="I27" i="20"/>
  <c r="I28" i="20"/>
  <c r="I29" i="20"/>
  <c r="Z27" i="62" s="1"/>
  <c r="D31" i="20"/>
  <c r="E31" i="20"/>
  <c r="F31" i="20"/>
  <c r="G31" i="20"/>
  <c r="H31" i="20"/>
  <c r="I34" i="20"/>
  <c r="Z31" i="62" s="1"/>
  <c r="I35" i="20"/>
  <c r="Z32" i="62" s="1"/>
  <c r="I36" i="20"/>
  <c r="I37" i="20"/>
  <c r="I38" i="20"/>
  <c r="I39" i="20"/>
  <c r="Z34" i="62" s="1"/>
  <c r="I40" i="20"/>
  <c r="I41" i="20"/>
  <c r="D42" i="20"/>
  <c r="D45" i="20" s="1"/>
  <c r="E42" i="20"/>
  <c r="E45" i="20" s="1"/>
  <c r="F42" i="20"/>
  <c r="F45" i="20" s="1"/>
  <c r="G42" i="20"/>
  <c r="G45" i="20" s="1"/>
  <c r="H42" i="20"/>
  <c r="H45" i="20" s="1"/>
  <c r="I43" i="20"/>
  <c r="I50" i="20"/>
  <c r="Z170" i="62" s="1"/>
  <c r="I51" i="20"/>
  <c r="Z173" i="62" s="1"/>
  <c r="I52" i="20"/>
  <c r="Z169" i="62" s="1"/>
  <c r="I53" i="20"/>
  <c r="Z168" i="62" s="1"/>
  <c r="D54" i="20"/>
  <c r="E54" i="20"/>
  <c r="F54" i="20"/>
  <c r="G54" i="20"/>
  <c r="H54" i="20"/>
  <c r="I4" i="19"/>
  <c r="U3" i="62" s="1"/>
  <c r="I6" i="19"/>
  <c r="I7" i="19"/>
  <c r="I8" i="19"/>
  <c r="I9" i="19"/>
  <c r="I10" i="19"/>
  <c r="I11" i="19"/>
  <c r="I12" i="19"/>
  <c r="I13" i="19"/>
  <c r="I14" i="19"/>
  <c r="U15" i="62" s="1"/>
  <c r="I15" i="19"/>
  <c r="U16" i="62" s="1"/>
  <c r="D17" i="19"/>
  <c r="D19" i="19" s="1"/>
  <c r="D49" i="19" s="1"/>
  <c r="E17" i="19"/>
  <c r="E19" i="19" s="1"/>
  <c r="E49" i="19" s="1"/>
  <c r="F17" i="19"/>
  <c r="F19" i="19" s="1"/>
  <c r="F49" i="19" s="1"/>
  <c r="G17" i="19"/>
  <c r="G19" i="19" s="1"/>
  <c r="G49" i="19" s="1"/>
  <c r="H17" i="19"/>
  <c r="H19" i="19" s="1"/>
  <c r="H49" i="19" s="1"/>
  <c r="I22" i="19"/>
  <c r="I33" i="19" s="1"/>
  <c r="I25" i="19"/>
  <c r="U22" i="62" s="1"/>
  <c r="I26" i="19"/>
  <c r="U23" i="62" s="1"/>
  <c r="I27" i="19"/>
  <c r="I28" i="19"/>
  <c r="I29" i="19"/>
  <c r="I30" i="19"/>
  <c r="U25" i="62" s="1"/>
  <c r="I31" i="19"/>
  <c r="I32" i="19"/>
  <c r="D33" i="19"/>
  <c r="D36" i="19" s="1"/>
  <c r="E33" i="19"/>
  <c r="E36" i="19" s="1"/>
  <c r="F33" i="19"/>
  <c r="F36" i="19" s="1"/>
  <c r="G33" i="19"/>
  <c r="G36" i="19" s="1"/>
  <c r="H33" i="19"/>
  <c r="I34" i="19"/>
  <c r="H36" i="19"/>
  <c r="I39" i="19"/>
  <c r="U170" i="62" s="1"/>
  <c r="I40" i="19"/>
  <c r="I41" i="19"/>
  <c r="U173" i="62" s="1"/>
  <c r="I42" i="19"/>
  <c r="U169" i="62" s="1"/>
  <c r="I43" i="19"/>
  <c r="U168" i="62" s="1"/>
  <c r="D44" i="19"/>
  <c r="E44" i="19"/>
  <c r="F44" i="19"/>
  <c r="G44" i="19"/>
  <c r="H44" i="19"/>
  <c r="I4" i="18"/>
  <c r="V3" i="62" s="1"/>
  <c r="I6" i="18"/>
  <c r="I7" i="18"/>
  <c r="I8" i="18"/>
  <c r="I9" i="18"/>
  <c r="V15" i="62" s="1"/>
  <c r="I10" i="18"/>
  <c r="V16" i="62" s="1"/>
  <c r="D12" i="18"/>
  <c r="D14" i="18" s="1"/>
  <c r="D44" i="18" s="1"/>
  <c r="E12" i="18"/>
  <c r="E14" i="18" s="1"/>
  <c r="E44" i="18" s="1"/>
  <c r="F12" i="18"/>
  <c r="F14" i="18" s="1"/>
  <c r="F44" i="18" s="1"/>
  <c r="G12" i="18"/>
  <c r="G14" i="18" s="1"/>
  <c r="G44" i="18" s="1"/>
  <c r="H12" i="18"/>
  <c r="H14" i="18" s="1"/>
  <c r="H44" i="18" s="1"/>
  <c r="I17" i="18"/>
  <c r="I28" i="18" s="1"/>
  <c r="I20" i="18"/>
  <c r="V22" i="62" s="1"/>
  <c r="I21" i="18"/>
  <c r="V23" i="62" s="1"/>
  <c r="I22" i="18"/>
  <c r="I23" i="18"/>
  <c r="I24" i="18"/>
  <c r="I25" i="18"/>
  <c r="V25" i="62" s="1"/>
  <c r="I26" i="18"/>
  <c r="I27" i="18"/>
  <c r="D28" i="18"/>
  <c r="D31" i="18" s="1"/>
  <c r="E28" i="18"/>
  <c r="E31" i="18" s="1"/>
  <c r="F28" i="18"/>
  <c r="F31" i="18" s="1"/>
  <c r="G28" i="18"/>
  <c r="G31" i="18" s="1"/>
  <c r="H28" i="18"/>
  <c r="H31" i="18" s="1"/>
  <c r="I29" i="18"/>
  <c r="I34" i="18"/>
  <c r="V170" i="62" s="1"/>
  <c r="I35" i="18"/>
  <c r="V172" i="62" s="1"/>
  <c r="I36" i="18"/>
  <c r="V173" i="62" s="1"/>
  <c r="I37" i="18"/>
  <c r="V169" i="62" s="1"/>
  <c r="I38" i="18"/>
  <c r="V168" i="62" s="1"/>
  <c r="D39" i="18"/>
  <c r="E39" i="18"/>
  <c r="E41" i="18" s="1"/>
  <c r="F39" i="18"/>
  <c r="G39" i="18"/>
  <c r="H39" i="18"/>
  <c r="H41" i="18" s="1"/>
  <c r="I4" i="17"/>
  <c r="T3" i="62" s="1"/>
  <c r="I6" i="17"/>
  <c r="I7" i="17"/>
  <c r="I8" i="17"/>
  <c r="I9" i="17"/>
  <c r="I10" i="17"/>
  <c r="I11" i="17"/>
  <c r="T15" i="62" s="1"/>
  <c r="I12" i="17"/>
  <c r="T16" i="62" s="1"/>
  <c r="D14" i="17"/>
  <c r="D16" i="17" s="1"/>
  <c r="D46" i="17" s="1"/>
  <c r="E14" i="17"/>
  <c r="E16" i="17" s="1"/>
  <c r="E46" i="17" s="1"/>
  <c r="F14" i="17"/>
  <c r="F16" i="17" s="1"/>
  <c r="F46" i="17" s="1"/>
  <c r="G14" i="17"/>
  <c r="G16" i="17" s="1"/>
  <c r="G46" i="17" s="1"/>
  <c r="H14" i="17"/>
  <c r="H16" i="17" s="1"/>
  <c r="H46" i="17" s="1"/>
  <c r="I19" i="17"/>
  <c r="I30" i="17" s="1"/>
  <c r="I22" i="17"/>
  <c r="T22" i="62" s="1"/>
  <c r="I23" i="17"/>
  <c r="T23" i="62" s="1"/>
  <c r="I24" i="17"/>
  <c r="I25" i="17"/>
  <c r="I26" i="17"/>
  <c r="I27" i="17"/>
  <c r="T25" i="62" s="1"/>
  <c r="I28" i="17"/>
  <c r="I29" i="17"/>
  <c r="D30" i="17"/>
  <c r="D33" i="17" s="1"/>
  <c r="E30" i="17"/>
  <c r="E33" i="17" s="1"/>
  <c r="F30" i="17"/>
  <c r="F33" i="17" s="1"/>
  <c r="G30" i="17"/>
  <c r="G33" i="17" s="1"/>
  <c r="H30" i="17"/>
  <c r="H33" i="17" s="1"/>
  <c r="I31" i="17"/>
  <c r="I36" i="17"/>
  <c r="T170" i="62" s="1"/>
  <c r="I37" i="17"/>
  <c r="T172" i="62" s="1"/>
  <c r="I38" i="17"/>
  <c r="T173" i="62" s="1"/>
  <c r="I39" i="17"/>
  <c r="T169" i="62" s="1"/>
  <c r="I40" i="17"/>
  <c r="T168" i="62" s="1"/>
  <c r="D41" i="17"/>
  <c r="E41" i="17"/>
  <c r="F41" i="17"/>
  <c r="G41" i="17"/>
  <c r="H41" i="17"/>
  <c r="I49" i="17"/>
  <c r="I4" i="37"/>
  <c r="R3" i="62" s="1"/>
  <c r="R198" i="62" s="1"/>
  <c r="I6" i="37"/>
  <c r="I7" i="37"/>
  <c r="I8" i="37"/>
  <c r="I9" i="37"/>
  <c r="I10" i="37"/>
  <c r="I11" i="37"/>
  <c r="R7" i="62" s="1"/>
  <c r="I12" i="37"/>
  <c r="I13" i="37"/>
  <c r="I14" i="37"/>
  <c r="I15" i="37"/>
  <c r="I16" i="37"/>
  <c r="R9" i="62" s="1"/>
  <c r="I17" i="37"/>
  <c r="R15" i="62" s="1"/>
  <c r="I18" i="37"/>
  <c r="I19" i="37"/>
  <c r="I20" i="37"/>
  <c r="R14" i="62" s="1"/>
  <c r="I21" i="37"/>
  <c r="D23" i="37"/>
  <c r="D25" i="37" s="1"/>
  <c r="D88" i="37" s="1"/>
  <c r="E23" i="37"/>
  <c r="F23" i="37"/>
  <c r="F25" i="37" s="1"/>
  <c r="F88" i="37" s="1"/>
  <c r="G23" i="37"/>
  <c r="G25" i="37" s="1"/>
  <c r="G88" i="37" s="1"/>
  <c r="H23" i="37"/>
  <c r="H25" i="37" s="1"/>
  <c r="H88" i="37" s="1"/>
  <c r="E25" i="37"/>
  <c r="E88" i="37" s="1"/>
  <c r="I28" i="37"/>
  <c r="I32" i="37"/>
  <c r="R22" i="62" s="1"/>
  <c r="I33" i="37"/>
  <c r="R23" i="62" s="1"/>
  <c r="I34" i="37"/>
  <c r="I35" i="37"/>
  <c r="I36" i="37"/>
  <c r="I37" i="37"/>
  <c r="R25" i="62" s="1"/>
  <c r="I38" i="37"/>
  <c r="I39" i="37"/>
  <c r="I40" i="37"/>
  <c r="I41" i="37"/>
  <c r="I42" i="37"/>
  <c r="I43" i="37"/>
  <c r="I44" i="37"/>
  <c r="I45" i="37"/>
  <c r="R27" i="62" s="1"/>
  <c r="D47" i="37"/>
  <c r="E47" i="37"/>
  <c r="F47" i="37"/>
  <c r="G47" i="37"/>
  <c r="H47" i="37"/>
  <c r="I50" i="37"/>
  <c r="R31" i="62" s="1"/>
  <c r="I51" i="37"/>
  <c r="R32" i="62" s="1"/>
  <c r="I52" i="37"/>
  <c r="I53" i="37"/>
  <c r="I54" i="37"/>
  <c r="I55" i="37"/>
  <c r="R34" i="62" s="1"/>
  <c r="I56" i="37"/>
  <c r="I57" i="37"/>
  <c r="I58" i="37"/>
  <c r="I59" i="37"/>
  <c r="I60" i="37"/>
  <c r="I61" i="37"/>
  <c r="I62" i="37"/>
  <c r="I63" i="37"/>
  <c r="R36" i="62" s="1"/>
  <c r="D65" i="37"/>
  <c r="E65" i="37"/>
  <c r="F65" i="37"/>
  <c r="G65" i="37"/>
  <c r="H65" i="37"/>
  <c r="I68" i="37"/>
  <c r="I69" i="37"/>
  <c r="D71" i="37"/>
  <c r="D73" i="37" s="1"/>
  <c r="E71" i="37"/>
  <c r="E73" i="37" s="1"/>
  <c r="F71" i="37"/>
  <c r="F73" i="37" s="1"/>
  <c r="G71" i="37"/>
  <c r="G73" i="37" s="1"/>
  <c r="H71" i="37"/>
  <c r="H73" i="37" s="1"/>
  <c r="I78" i="37"/>
  <c r="R170" i="62" s="1"/>
  <c r="I79" i="37"/>
  <c r="R172" i="62" s="1"/>
  <c r="I80" i="37"/>
  <c r="R173" i="62" s="1"/>
  <c r="I81" i="37"/>
  <c r="R169" i="62" s="1"/>
  <c r="I82" i="37"/>
  <c r="R168" i="62" s="1"/>
  <c r="D83" i="37"/>
  <c r="E83" i="37"/>
  <c r="F83" i="37"/>
  <c r="G83" i="37"/>
  <c r="H83" i="37"/>
  <c r="I4" i="14"/>
  <c r="Q3" i="62" s="1"/>
  <c r="I6" i="14"/>
  <c r="I7" i="14"/>
  <c r="I8" i="14"/>
  <c r="I9" i="14"/>
  <c r="I10" i="14"/>
  <c r="Q15" i="62" s="1"/>
  <c r="I11" i="14"/>
  <c r="Q16" i="62" s="1"/>
  <c r="D13" i="14"/>
  <c r="D15" i="14" s="1"/>
  <c r="D40" i="14" s="1"/>
  <c r="E13" i="14"/>
  <c r="F13" i="14"/>
  <c r="F15" i="14" s="1"/>
  <c r="F40" i="14" s="1"/>
  <c r="G13" i="14"/>
  <c r="G15" i="14" s="1"/>
  <c r="G40" i="14" s="1"/>
  <c r="H13" i="14"/>
  <c r="H15" i="14" s="1"/>
  <c r="H40" i="14" s="1"/>
  <c r="E15" i="14"/>
  <c r="E40" i="14" s="1"/>
  <c r="I18" i="14"/>
  <c r="Q22" i="62" s="1"/>
  <c r="I19" i="14"/>
  <c r="Q24" i="62" s="1"/>
  <c r="I20" i="14"/>
  <c r="Q25" i="62" s="1"/>
  <c r="I21" i="14"/>
  <c r="I22" i="14"/>
  <c r="I23" i="14"/>
  <c r="I24" i="14"/>
  <c r="I25" i="14"/>
  <c r="Q27" i="62" s="1"/>
  <c r="D27" i="14"/>
  <c r="E27" i="14"/>
  <c r="E37" i="14" s="1"/>
  <c r="F27" i="14"/>
  <c r="G27" i="14"/>
  <c r="H27" i="14"/>
  <c r="I30" i="14"/>
  <c r="Q170" i="62" s="1"/>
  <c r="I31" i="14"/>
  <c r="I32" i="14"/>
  <c r="Q173" i="62" s="1"/>
  <c r="I33" i="14"/>
  <c r="Q169" i="62" s="1"/>
  <c r="I34" i="14"/>
  <c r="Q168" i="62" s="1"/>
  <c r="D35" i="14"/>
  <c r="E35" i="14"/>
  <c r="F35" i="14"/>
  <c r="G35" i="14"/>
  <c r="H35" i="14"/>
  <c r="I4" i="13"/>
  <c r="P3" i="62" s="1"/>
  <c r="P198" i="62" s="1"/>
  <c r="I6" i="13"/>
  <c r="I7" i="13"/>
  <c r="I8" i="13"/>
  <c r="P8" i="62" s="1"/>
  <c r="I9" i="13"/>
  <c r="P9" i="62" s="1"/>
  <c r="I10" i="13"/>
  <c r="I11" i="13"/>
  <c r="I12" i="13"/>
  <c r="I13" i="13"/>
  <c r="P15" i="62" s="1"/>
  <c r="I14" i="13"/>
  <c r="D16" i="13"/>
  <c r="D18" i="13" s="1"/>
  <c r="D52" i="13" s="1"/>
  <c r="E16" i="13"/>
  <c r="E18" i="13" s="1"/>
  <c r="E52" i="13" s="1"/>
  <c r="F16" i="13"/>
  <c r="F18" i="13" s="1"/>
  <c r="F52" i="13" s="1"/>
  <c r="G16" i="13"/>
  <c r="G18" i="13" s="1"/>
  <c r="G52" i="13" s="1"/>
  <c r="H16" i="13"/>
  <c r="H18" i="13" s="1"/>
  <c r="H52" i="13" s="1"/>
  <c r="I21" i="13"/>
  <c r="I36" i="13" s="1"/>
  <c r="I24" i="13"/>
  <c r="P148" i="62" s="1"/>
  <c r="I25" i="13"/>
  <c r="P150" i="62" s="1"/>
  <c r="I26" i="13"/>
  <c r="P151" i="62" s="1"/>
  <c r="I27" i="13"/>
  <c r="I28" i="13"/>
  <c r="I29" i="13"/>
  <c r="I30" i="13"/>
  <c r="I31" i="13"/>
  <c r="I32" i="13"/>
  <c r="I33" i="13"/>
  <c r="I34" i="13"/>
  <c r="I35" i="13"/>
  <c r="D36" i="13"/>
  <c r="D39" i="13" s="1"/>
  <c r="E36" i="13"/>
  <c r="E39" i="13" s="1"/>
  <c r="F36" i="13"/>
  <c r="F39" i="13" s="1"/>
  <c r="G36" i="13"/>
  <c r="G39" i="13" s="1"/>
  <c r="H36" i="13"/>
  <c r="H39" i="13" s="1"/>
  <c r="I37" i="13"/>
  <c r="I42" i="13"/>
  <c r="P170" i="62" s="1"/>
  <c r="I43" i="13"/>
  <c r="P172" i="62" s="1"/>
  <c r="I44" i="13"/>
  <c r="P173" i="62" s="1"/>
  <c r="I45" i="13"/>
  <c r="P169" i="62" s="1"/>
  <c r="I46" i="13"/>
  <c r="P168" i="62" s="1"/>
  <c r="D47" i="13"/>
  <c r="E47" i="13"/>
  <c r="F47" i="13"/>
  <c r="G47" i="13"/>
  <c r="H47" i="13"/>
  <c r="I4" i="55"/>
  <c r="I6" i="55"/>
  <c r="I7" i="55"/>
  <c r="I8" i="55"/>
  <c r="I9" i="55"/>
  <c r="I10" i="55"/>
  <c r="I11" i="55"/>
  <c r="I12" i="55"/>
  <c r="I13" i="55"/>
  <c r="I14" i="55"/>
  <c r="I15" i="55"/>
  <c r="I16" i="55"/>
  <c r="I17" i="55"/>
  <c r="I18" i="55"/>
  <c r="B47" i="24" s="1"/>
  <c r="D20" i="55"/>
  <c r="D22" i="55" s="1"/>
  <c r="D46" i="55" s="1"/>
  <c r="E20" i="55"/>
  <c r="E22" i="55" s="1"/>
  <c r="E46" i="55" s="1"/>
  <c r="F20" i="55"/>
  <c r="G20" i="55"/>
  <c r="G22" i="55" s="1"/>
  <c r="G46" i="55" s="1"/>
  <c r="H20" i="55"/>
  <c r="H22" i="55" s="1"/>
  <c r="H46" i="55" s="1"/>
  <c r="F22" i="55"/>
  <c r="F46" i="55" s="1"/>
  <c r="I25" i="55"/>
  <c r="I29" i="55"/>
  <c r="I30" i="55"/>
  <c r="D31" i="55"/>
  <c r="D34" i="55" s="1"/>
  <c r="E31" i="55"/>
  <c r="E34" i="55" s="1"/>
  <c r="F31" i="55"/>
  <c r="F34" i="55" s="1"/>
  <c r="G31" i="55"/>
  <c r="G34" i="55" s="1"/>
  <c r="H31" i="55"/>
  <c r="H34" i="55" s="1"/>
  <c r="I31" i="55"/>
  <c r="I34" i="55" s="1"/>
  <c r="I32" i="55"/>
  <c r="I37" i="55"/>
  <c r="O170" i="62" s="1"/>
  <c r="I38" i="55"/>
  <c r="O173" i="62" s="1"/>
  <c r="I39" i="55"/>
  <c r="O169" i="62" s="1"/>
  <c r="I40" i="55"/>
  <c r="O168" i="62" s="1"/>
  <c r="D41" i="55"/>
  <c r="E41" i="55"/>
  <c r="F41" i="55"/>
  <c r="G41" i="55"/>
  <c r="H41" i="55"/>
  <c r="I4" i="12"/>
  <c r="N3" i="62" s="1"/>
  <c r="N198" i="62" s="1"/>
  <c r="I6" i="12"/>
  <c r="I7" i="12"/>
  <c r="I8" i="12"/>
  <c r="I9" i="12"/>
  <c r="I10" i="12"/>
  <c r="I11" i="12"/>
  <c r="I12" i="12"/>
  <c r="I13" i="12"/>
  <c r="N7" i="62" s="1"/>
  <c r="I14" i="12"/>
  <c r="I15" i="12"/>
  <c r="I16" i="12"/>
  <c r="I17" i="12"/>
  <c r="N15" i="62" s="1"/>
  <c r="I18" i="12"/>
  <c r="D20" i="12"/>
  <c r="D22" i="12" s="1"/>
  <c r="D46" i="12" s="1"/>
  <c r="E20" i="12"/>
  <c r="F20" i="12"/>
  <c r="F22" i="12" s="1"/>
  <c r="F46" i="12" s="1"/>
  <c r="G20" i="12"/>
  <c r="G22" i="12" s="1"/>
  <c r="G46" i="12" s="1"/>
  <c r="H20" i="12"/>
  <c r="H22" i="12" s="1"/>
  <c r="H46" i="12" s="1"/>
  <c r="E22" i="12"/>
  <c r="E46" i="12" s="1"/>
  <c r="I25" i="12"/>
  <c r="I29" i="12"/>
  <c r="I30" i="12"/>
  <c r="D31" i="12"/>
  <c r="D34" i="12" s="1"/>
  <c r="E31" i="12"/>
  <c r="E34" i="12" s="1"/>
  <c r="F31" i="12"/>
  <c r="F34" i="12" s="1"/>
  <c r="G31" i="12"/>
  <c r="G34" i="12" s="1"/>
  <c r="H31" i="12"/>
  <c r="H34" i="12" s="1"/>
  <c r="I31" i="12"/>
  <c r="I32" i="12"/>
  <c r="I37" i="12"/>
  <c r="N170" i="62" s="1"/>
  <c r="I38" i="12"/>
  <c r="N173" i="62" s="1"/>
  <c r="I39" i="12"/>
  <c r="N169" i="62" s="1"/>
  <c r="I40" i="12"/>
  <c r="N168" i="62" s="1"/>
  <c r="D41" i="12"/>
  <c r="E41" i="12"/>
  <c r="F41" i="12"/>
  <c r="G41" i="12"/>
  <c r="H41" i="12"/>
  <c r="I4" i="11"/>
  <c r="M3" i="62" s="1"/>
  <c r="M198" i="62" s="1"/>
  <c r="I6" i="11"/>
  <c r="I7" i="11"/>
  <c r="I8" i="11"/>
  <c r="M8" i="62" s="1"/>
  <c r="I9" i="11"/>
  <c r="M9" i="62" s="1"/>
  <c r="I10" i="11"/>
  <c r="M15" i="62" s="1"/>
  <c r="I11" i="11"/>
  <c r="M16" i="62" s="1"/>
  <c r="D13" i="11"/>
  <c r="D15" i="11" s="1"/>
  <c r="D66" i="11" s="1"/>
  <c r="E13" i="11"/>
  <c r="E15" i="11" s="1"/>
  <c r="E66" i="11" s="1"/>
  <c r="F13" i="11"/>
  <c r="F15" i="11" s="1"/>
  <c r="F66" i="11" s="1"/>
  <c r="G13" i="11"/>
  <c r="G15" i="11" s="1"/>
  <c r="G66" i="11" s="1"/>
  <c r="H13" i="11"/>
  <c r="H15" i="11" s="1"/>
  <c r="H66" i="11" s="1"/>
  <c r="I18" i="11"/>
  <c r="I49" i="11" s="1"/>
  <c r="I22" i="11"/>
  <c r="M22" i="62" s="1"/>
  <c r="I23" i="11"/>
  <c r="M23" i="62" s="1"/>
  <c r="I24" i="11"/>
  <c r="I25" i="11"/>
  <c r="I26" i="11"/>
  <c r="I27" i="11"/>
  <c r="M25" i="62" s="1"/>
  <c r="I28" i="11"/>
  <c r="M26" i="62" s="1"/>
  <c r="I29" i="11"/>
  <c r="M27" i="62" s="1"/>
  <c r="D31" i="11"/>
  <c r="E31" i="11"/>
  <c r="F31" i="11"/>
  <c r="G31" i="11"/>
  <c r="H31" i="11"/>
  <c r="I34" i="11"/>
  <c r="M31" i="62" s="1"/>
  <c r="I35" i="11"/>
  <c r="M32" i="62" s="1"/>
  <c r="I36" i="11"/>
  <c r="I37" i="11"/>
  <c r="I38" i="11"/>
  <c r="I39" i="11"/>
  <c r="M34" i="62" s="1"/>
  <c r="I40" i="11"/>
  <c r="M35" i="62" s="1"/>
  <c r="I41" i="11"/>
  <c r="M36" i="62" s="1"/>
  <c r="D43" i="11"/>
  <c r="E43" i="11"/>
  <c r="F43" i="11"/>
  <c r="G43" i="11"/>
  <c r="H43" i="11"/>
  <c r="I46" i="11"/>
  <c r="I47" i="11"/>
  <c r="D49" i="11"/>
  <c r="D51" i="11" s="1"/>
  <c r="E49" i="11"/>
  <c r="E51" i="11" s="1"/>
  <c r="F49" i="11"/>
  <c r="F51" i="11" s="1"/>
  <c r="G49" i="11"/>
  <c r="G51" i="11" s="1"/>
  <c r="H49" i="11"/>
  <c r="H51" i="11" s="1"/>
  <c r="I56" i="11"/>
  <c r="M170" i="62" s="1"/>
  <c r="I57" i="11"/>
  <c r="M172" i="62" s="1"/>
  <c r="I58" i="11"/>
  <c r="M173" i="62" s="1"/>
  <c r="I59" i="11"/>
  <c r="M169" i="62" s="1"/>
  <c r="I60" i="11"/>
  <c r="M168" i="62" s="1"/>
  <c r="D61" i="11"/>
  <c r="E61" i="11"/>
  <c r="F61" i="11"/>
  <c r="G61" i="11"/>
  <c r="H61" i="11"/>
  <c r="I4" i="10"/>
  <c r="L3" i="62" s="1"/>
  <c r="L198" i="62" s="1"/>
  <c r="I6" i="10"/>
  <c r="I7" i="10"/>
  <c r="I8" i="10"/>
  <c r="I9" i="10"/>
  <c r="I10" i="10"/>
  <c r="I11" i="10"/>
  <c r="I12" i="10"/>
  <c r="I13" i="10"/>
  <c r="I14" i="10"/>
  <c r="L8" i="62" s="1"/>
  <c r="I15" i="10"/>
  <c r="L15" i="62" s="1"/>
  <c r="I16" i="10"/>
  <c r="L16" i="62" s="1"/>
  <c r="D18" i="10"/>
  <c r="D20" i="10" s="1"/>
  <c r="D48" i="10" s="1"/>
  <c r="E18" i="10"/>
  <c r="E20" i="10" s="1"/>
  <c r="E48" i="10" s="1"/>
  <c r="F18" i="10"/>
  <c r="F20" i="10" s="1"/>
  <c r="F48" i="10" s="1"/>
  <c r="G18" i="10"/>
  <c r="G20" i="10" s="1"/>
  <c r="G48" i="10" s="1"/>
  <c r="H18" i="10"/>
  <c r="H20" i="10" s="1"/>
  <c r="H48" i="10" s="1"/>
  <c r="I23" i="10"/>
  <c r="L31" i="62" s="1"/>
  <c r="I26" i="10"/>
  <c r="L32" i="62" s="1"/>
  <c r="I27" i="10"/>
  <c r="I28" i="10"/>
  <c r="I29" i="10"/>
  <c r="I30" i="10"/>
  <c r="L34" i="62" s="1"/>
  <c r="I31" i="10"/>
  <c r="I32" i="10"/>
  <c r="I33" i="10"/>
  <c r="L36" i="62" s="1"/>
  <c r="D35" i="10"/>
  <c r="E35" i="10"/>
  <c r="F35" i="10"/>
  <c r="G35" i="10"/>
  <c r="H35" i="10"/>
  <c r="I38" i="10"/>
  <c r="L170" i="62" s="1"/>
  <c r="I39" i="10"/>
  <c r="L172" i="62" s="1"/>
  <c r="I40" i="10"/>
  <c r="L173" i="62" s="1"/>
  <c r="I41" i="10"/>
  <c r="L169" i="62" s="1"/>
  <c r="I42" i="10"/>
  <c r="L168" i="62" s="1"/>
  <c r="D43" i="10"/>
  <c r="E43" i="10"/>
  <c r="F43" i="10"/>
  <c r="G43" i="10"/>
  <c r="H43" i="10"/>
  <c r="I4" i="54"/>
  <c r="K3" i="62" s="1"/>
  <c r="K198" i="62" s="1"/>
  <c r="I6" i="54"/>
  <c r="I7" i="54"/>
  <c r="I8" i="54"/>
  <c r="I9" i="54"/>
  <c r="I10" i="54"/>
  <c r="I11" i="54"/>
  <c r="I12" i="54"/>
  <c r="I13" i="54"/>
  <c r="I14" i="54"/>
  <c r="K8" i="62" s="1"/>
  <c r="I15" i="54"/>
  <c r="K15" i="62" s="1"/>
  <c r="I16" i="54"/>
  <c r="K16" i="62" s="1"/>
  <c r="D18" i="54"/>
  <c r="D20" i="54" s="1"/>
  <c r="D46" i="54" s="1"/>
  <c r="E18" i="54"/>
  <c r="E20" i="54" s="1"/>
  <c r="E46" i="54" s="1"/>
  <c r="F18" i="54"/>
  <c r="F20" i="54" s="1"/>
  <c r="F46" i="54" s="1"/>
  <c r="G18" i="54"/>
  <c r="G20" i="54" s="1"/>
  <c r="G46" i="54" s="1"/>
  <c r="H18" i="54"/>
  <c r="H20" i="54" s="1"/>
  <c r="H46" i="54" s="1"/>
  <c r="I23" i="54"/>
  <c r="K22" i="62" s="1"/>
  <c r="I24" i="54"/>
  <c r="K23" i="62" s="1"/>
  <c r="I25" i="54"/>
  <c r="I26" i="54"/>
  <c r="I27" i="54"/>
  <c r="I28" i="54"/>
  <c r="K25" i="62" s="1"/>
  <c r="I29" i="54"/>
  <c r="I30" i="54"/>
  <c r="I31" i="54"/>
  <c r="K27" i="62" s="1"/>
  <c r="D33" i="54"/>
  <c r="E33" i="54"/>
  <c r="F33" i="54"/>
  <c r="H33" i="54"/>
  <c r="I36" i="54"/>
  <c r="K170" i="62" s="1"/>
  <c r="I37" i="54"/>
  <c r="K172" i="62" s="1"/>
  <c r="I38" i="54"/>
  <c r="K173" i="62" s="1"/>
  <c r="I39" i="54"/>
  <c r="K169" i="62" s="1"/>
  <c r="I40" i="54"/>
  <c r="K168" i="62" s="1"/>
  <c r="D41" i="54"/>
  <c r="E41" i="54"/>
  <c r="F41" i="54"/>
  <c r="G41" i="54"/>
  <c r="H41" i="54"/>
  <c r="I4" i="8"/>
  <c r="J3" i="62" s="1"/>
  <c r="J198" i="62" s="1"/>
  <c r="I6" i="8"/>
  <c r="I7" i="8"/>
  <c r="I8" i="8"/>
  <c r="I9" i="8"/>
  <c r="J7" i="62" s="1"/>
  <c r="I10" i="8"/>
  <c r="J8" i="62" s="1"/>
  <c r="I11" i="8"/>
  <c r="J9" i="62" s="1"/>
  <c r="I12" i="8"/>
  <c r="J15" i="62" s="1"/>
  <c r="I13" i="8"/>
  <c r="J16" i="62" s="1"/>
  <c r="D15" i="8"/>
  <c r="D17" i="8" s="1"/>
  <c r="D63" i="8" s="1"/>
  <c r="E15" i="8"/>
  <c r="E17" i="8" s="1"/>
  <c r="E63" i="8" s="1"/>
  <c r="F15" i="8"/>
  <c r="F17" i="8" s="1"/>
  <c r="F63" i="8" s="1"/>
  <c r="G15" i="8"/>
  <c r="G17" i="8" s="1"/>
  <c r="G63" i="8" s="1"/>
  <c r="H15" i="8"/>
  <c r="H17" i="8" s="1"/>
  <c r="H63" i="8" s="1"/>
  <c r="I20" i="8"/>
  <c r="I45" i="8" s="1"/>
  <c r="J162" i="62" s="1"/>
  <c r="J163" i="62" s="1"/>
  <c r="I26" i="8"/>
  <c r="I27" i="8"/>
  <c r="I28" i="8"/>
  <c r="I29" i="8"/>
  <c r="I30" i="8"/>
  <c r="I31" i="8"/>
  <c r="J25" i="62" s="1"/>
  <c r="I32" i="8"/>
  <c r="J26" i="62" s="1"/>
  <c r="I33" i="8"/>
  <c r="J27" i="62" s="1"/>
  <c r="D35" i="8"/>
  <c r="E35" i="8"/>
  <c r="F35" i="8"/>
  <c r="H35" i="8"/>
  <c r="I38" i="8"/>
  <c r="J31" i="62" s="1"/>
  <c r="I39" i="8"/>
  <c r="J32" i="62" s="1"/>
  <c r="I40" i="8"/>
  <c r="I41" i="8"/>
  <c r="I42" i="8"/>
  <c r="I43" i="8"/>
  <c r="J34" i="62" s="1"/>
  <c r="I44" i="8"/>
  <c r="J35" i="62" s="1"/>
  <c r="D45" i="8"/>
  <c r="D48" i="8" s="1"/>
  <c r="E45" i="8"/>
  <c r="E48" i="8" s="1"/>
  <c r="F45" i="8"/>
  <c r="F48" i="8" s="1"/>
  <c r="G45" i="8"/>
  <c r="G48" i="8" s="1"/>
  <c r="H45" i="8"/>
  <c r="H48" i="8" s="1"/>
  <c r="I46" i="8"/>
  <c r="J36" i="62" s="1"/>
  <c r="I53" i="8"/>
  <c r="J170" i="62" s="1"/>
  <c r="I54" i="8"/>
  <c r="J172" i="62" s="1"/>
  <c r="I55" i="8"/>
  <c r="J173" i="62" s="1"/>
  <c r="I56" i="8"/>
  <c r="J169" i="62" s="1"/>
  <c r="I57" i="8"/>
  <c r="J168" i="62" s="1"/>
  <c r="D58" i="8"/>
  <c r="E58" i="8"/>
  <c r="F58" i="8"/>
  <c r="G58" i="8"/>
  <c r="H58" i="8"/>
  <c r="I4" i="7"/>
  <c r="H3" i="62" s="1"/>
  <c r="H198" i="62" s="1"/>
  <c r="D21" i="7"/>
  <c r="E21" i="7"/>
  <c r="F21" i="7"/>
  <c r="H21" i="7"/>
  <c r="D48" i="7"/>
  <c r="E48" i="7"/>
  <c r="F48" i="7"/>
  <c r="H48" i="7"/>
  <c r="D63" i="7"/>
  <c r="E63" i="7"/>
  <c r="E65" i="7" s="1"/>
  <c r="F63" i="7"/>
  <c r="H63" i="7"/>
  <c r="D65" i="7"/>
  <c r="I69" i="7"/>
  <c r="H15" i="62" s="1"/>
  <c r="I73" i="7"/>
  <c r="I74" i="7"/>
  <c r="I75" i="7"/>
  <c r="I76" i="7"/>
  <c r="I77" i="7"/>
  <c r="I78" i="7"/>
  <c r="I79" i="7"/>
  <c r="I80" i="7"/>
  <c r="I81" i="7"/>
  <c r="I82" i="7"/>
  <c r="D84" i="7"/>
  <c r="E84" i="7"/>
  <c r="F84" i="7"/>
  <c r="G84" i="7"/>
  <c r="H84" i="7"/>
  <c r="I89" i="7"/>
  <c r="I164" i="7" s="1"/>
  <c r="H162" i="62" s="1"/>
  <c r="H163" i="62" s="1"/>
  <c r="D108" i="7"/>
  <c r="E108" i="7"/>
  <c r="F108" i="7"/>
  <c r="H108" i="7"/>
  <c r="D134" i="7"/>
  <c r="E134" i="7"/>
  <c r="F134" i="7"/>
  <c r="H134" i="7"/>
  <c r="D149" i="7"/>
  <c r="E149" i="7"/>
  <c r="F149" i="7"/>
  <c r="H149" i="7"/>
  <c r="D151" i="7"/>
  <c r="I155" i="7"/>
  <c r="I156" i="7"/>
  <c r="I157" i="7"/>
  <c r="I158" i="7"/>
  <c r="I159" i="7"/>
  <c r="I160" i="7"/>
  <c r="I161" i="7"/>
  <c r="I162" i="7"/>
  <c r="I163" i="7"/>
  <c r="D164" i="7"/>
  <c r="D166" i="7" s="1"/>
  <c r="E164" i="7"/>
  <c r="E166" i="7" s="1"/>
  <c r="F164" i="7"/>
  <c r="F166" i="7" s="1"/>
  <c r="G164" i="7"/>
  <c r="G166" i="7" s="1"/>
  <c r="H164" i="7"/>
  <c r="H166" i="7" s="1"/>
  <c r="I172" i="7"/>
  <c r="H170" i="62" s="1"/>
  <c r="I173" i="7"/>
  <c r="H172" i="62" s="1"/>
  <c r="I174" i="7"/>
  <c r="H173" i="62" s="1"/>
  <c r="I175" i="7"/>
  <c r="H169" i="62" s="1"/>
  <c r="I176" i="7"/>
  <c r="H168" i="62" s="1"/>
  <c r="D177" i="7"/>
  <c r="E177" i="7"/>
  <c r="F177" i="7"/>
  <c r="G177" i="7"/>
  <c r="H177" i="7"/>
  <c r="D1" i="47"/>
  <c r="D2" i="47" s="1"/>
  <c r="E1" i="47"/>
  <c r="F1" i="47"/>
  <c r="G1" i="47"/>
  <c r="H1" i="47"/>
  <c r="I1" i="47"/>
  <c r="J1" i="47"/>
  <c r="K1" i="47"/>
  <c r="L1" i="47"/>
  <c r="M1" i="47"/>
  <c r="N1" i="47"/>
  <c r="O1" i="47"/>
  <c r="P1" i="47"/>
  <c r="Q1" i="47"/>
  <c r="R1" i="47"/>
  <c r="S1" i="47"/>
  <c r="T1" i="47"/>
  <c r="U1" i="47"/>
  <c r="V1" i="47"/>
  <c r="W1" i="47"/>
  <c r="X6" i="47"/>
  <c r="X7" i="47"/>
  <c r="X8" i="47"/>
  <c r="X9" i="47"/>
  <c r="D11" i="47"/>
  <c r="D102" i="47" s="1"/>
  <c r="E11" i="47"/>
  <c r="E102" i="47" s="1"/>
  <c r="F11" i="47"/>
  <c r="F102" i="47" s="1"/>
  <c r="G11" i="47"/>
  <c r="H11" i="47"/>
  <c r="H102" i="47" s="1"/>
  <c r="I11" i="47"/>
  <c r="I102" i="47" s="1"/>
  <c r="J11" i="47"/>
  <c r="J102" i="47" s="1"/>
  <c r="K11" i="47"/>
  <c r="K102" i="47" s="1"/>
  <c r="L11" i="47"/>
  <c r="L102" i="47" s="1"/>
  <c r="M11" i="47"/>
  <c r="M102" i="47" s="1"/>
  <c r="N11" i="47"/>
  <c r="O11" i="47"/>
  <c r="O102" i="47" s="1"/>
  <c r="P11" i="47"/>
  <c r="P102" i="47" s="1"/>
  <c r="Q11" i="47"/>
  <c r="Q102" i="47" s="1"/>
  <c r="R11" i="47"/>
  <c r="R102" i="47" s="1"/>
  <c r="S11" i="47"/>
  <c r="S102" i="47" s="1"/>
  <c r="T11" i="47"/>
  <c r="T102" i="47" s="1"/>
  <c r="U11" i="47"/>
  <c r="U102" i="47" s="1"/>
  <c r="V11" i="47"/>
  <c r="V102" i="47" s="1"/>
  <c r="W11" i="47"/>
  <c r="W102" i="47" s="1"/>
  <c r="X13" i="47"/>
  <c r="X14" i="47"/>
  <c r="X15" i="47"/>
  <c r="X16" i="47"/>
  <c r="X17" i="47"/>
  <c r="X18" i="47"/>
  <c r="X21" i="47"/>
  <c r="X22" i="47"/>
  <c r="X23" i="47"/>
  <c r="X24" i="47"/>
  <c r="X25" i="47"/>
  <c r="X26" i="47"/>
  <c r="X29" i="47"/>
  <c r="X30" i="47"/>
  <c r="X31" i="47"/>
  <c r="X32" i="47"/>
  <c r="X33" i="47"/>
  <c r="X34" i="47"/>
  <c r="X37" i="47"/>
  <c r="X38" i="47"/>
  <c r="X39" i="47"/>
  <c r="X40" i="47"/>
  <c r="X41" i="47"/>
  <c r="X42" i="47"/>
  <c r="X45" i="47"/>
  <c r="X46" i="47"/>
  <c r="X47" i="47"/>
  <c r="X48" i="47"/>
  <c r="X49" i="47"/>
  <c r="X50" i="47"/>
  <c r="X60" i="47"/>
  <c r="X61" i="47"/>
  <c r="X62" i="47"/>
  <c r="X63" i="47"/>
  <c r="X64" i="47"/>
  <c r="X65" i="47"/>
  <c r="X66" i="47"/>
  <c r="X69" i="47"/>
  <c r="X70" i="47"/>
  <c r="X71" i="47"/>
  <c r="X72" i="47"/>
  <c r="X73" i="47"/>
  <c r="X74" i="47"/>
  <c r="X82" i="47"/>
  <c r="X83" i="47"/>
  <c r="X84" i="47"/>
  <c r="X85" i="47"/>
  <c r="X86" i="47"/>
  <c r="X87" i="47"/>
  <c r="X88" i="47"/>
  <c r="X91" i="47"/>
  <c r="X93" i="47"/>
  <c r="X94" i="47"/>
  <c r="X98" i="47"/>
  <c r="X99" i="47"/>
  <c r="G102" i="47"/>
  <c r="N102" i="47"/>
  <c r="I4" i="34"/>
  <c r="F3" i="62" s="1"/>
  <c r="I6" i="34"/>
  <c r="F6" i="62" s="1"/>
  <c r="I7" i="34"/>
  <c r="F7" i="62" s="1"/>
  <c r="I8" i="34"/>
  <c r="F8" i="62" s="1"/>
  <c r="I9" i="34"/>
  <c r="F9" i="62" s="1"/>
  <c r="I10" i="34"/>
  <c r="F15" i="62" s="1"/>
  <c r="I11" i="34"/>
  <c r="I12" i="34"/>
  <c r="F16" i="62" s="1"/>
  <c r="D14" i="34"/>
  <c r="D16" i="34" s="1"/>
  <c r="D124" i="34" s="1"/>
  <c r="E14" i="34"/>
  <c r="E16" i="34" s="1"/>
  <c r="E124" i="34" s="1"/>
  <c r="F14" i="34"/>
  <c r="F16" i="34" s="1"/>
  <c r="F124" i="34" s="1"/>
  <c r="G14" i="34"/>
  <c r="G16" i="34" s="1"/>
  <c r="G124" i="34" s="1"/>
  <c r="H14" i="34"/>
  <c r="H16" i="34" s="1"/>
  <c r="H124" i="34" s="1"/>
  <c r="I19" i="34"/>
  <c r="I108" i="34" s="1"/>
  <c r="I24" i="34"/>
  <c r="F22" i="62" s="1"/>
  <c r="I25" i="34"/>
  <c r="F23" i="62" s="1"/>
  <c r="I26" i="34"/>
  <c r="I27" i="34"/>
  <c r="I28" i="34"/>
  <c r="I29" i="34"/>
  <c r="I30" i="34"/>
  <c r="I31" i="34"/>
  <c r="I32" i="34"/>
  <c r="I33" i="34"/>
  <c r="I34" i="34"/>
  <c r="I35" i="34"/>
  <c r="I36" i="34"/>
  <c r="I37" i="34"/>
  <c r="I38" i="34"/>
  <c r="I39" i="34"/>
  <c r="I40" i="34"/>
  <c r="I41" i="34"/>
  <c r="I42" i="34"/>
  <c r="I43" i="34"/>
  <c r="I44" i="34"/>
  <c r="I45" i="34"/>
  <c r="I46" i="34"/>
  <c r="I47" i="34"/>
  <c r="I48" i="34"/>
  <c r="I49" i="34"/>
  <c r="I50" i="34"/>
  <c r="I51" i="34"/>
  <c r="I52" i="34"/>
  <c r="D54" i="34"/>
  <c r="E54" i="34"/>
  <c r="F54" i="34"/>
  <c r="H54" i="34"/>
  <c r="I72" i="34"/>
  <c r="F31" i="62" s="1"/>
  <c r="I73" i="34"/>
  <c r="F32" i="62" s="1"/>
  <c r="I74" i="34"/>
  <c r="I75" i="34"/>
  <c r="I76" i="34"/>
  <c r="I77" i="34"/>
  <c r="I78" i="34"/>
  <c r="I79" i="34"/>
  <c r="I80" i="34"/>
  <c r="I81" i="34"/>
  <c r="I82" i="34"/>
  <c r="I83" i="34"/>
  <c r="I84" i="34"/>
  <c r="I85" i="34"/>
  <c r="I86" i="34"/>
  <c r="I87" i="34"/>
  <c r="I88" i="34"/>
  <c r="I89" i="34"/>
  <c r="I90" i="34"/>
  <c r="I91" i="34"/>
  <c r="I92" i="34"/>
  <c r="I93" i="34"/>
  <c r="I94" i="34"/>
  <c r="I95" i="34"/>
  <c r="I96" i="34"/>
  <c r="I97" i="34"/>
  <c r="I98" i="34"/>
  <c r="I99" i="34"/>
  <c r="I100" i="34"/>
  <c r="I101" i="34"/>
  <c r="I102" i="34"/>
  <c r="I103" i="34"/>
  <c r="D105" i="34"/>
  <c r="E105" i="34"/>
  <c r="F105" i="34"/>
  <c r="H105" i="34"/>
  <c r="I107" i="34"/>
  <c r="D108" i="34"/>
  <c r="E108" i="34"/>
  <c r="F108" i="34"/>
  <c r="G108" i="34"/>
  <c r="H108" i="34"/>
  <c r="I114" i="34"/>
  <c r="F170" i="62" s="1"/>
  <c r="I115" i="34"/>
  <c r="F172" i="62" s="1"/>
  <c r="I116" i="34"/>
  <c r="F173" i="62" s="1"/>
  <c r="I117" i="34"/>
  <c r="F169" i="62" s="1"/>
  <c r="I118" i="34"/>
  <c r="F168" i="62" s="1"/>
  <c r="D119" i="34"/>
  <c r="E119" i="34"/>
  <c r="F119" i="34"/>
  <c r="G119" i="34"/>
  <c r="H119" i="34"/>
  <c r="I4" i="9"/>
  <c r="E3" i="62" s="1"/>
  <c r="E198" i="62" s="1"/>
  <c r="I6" i="9"/>
  <c r="I7" i="9"/>
  <c r="I8" i="9"/>
  <c r="I9" i="9"/>
  <c r="E8" i="62" s="1"/>
  <c r="I10" i="9"/>
  <c r="E15" i="62" s="1"/>
  <c r="I11" i="9"/>
  <c r="E14" i="62" s="1"/>
  <c r="I12" i="9"/>
  <c r="E16" i="62" s="1"/>
  <c r="D14" i="9"/>
  <c r="D16" i="9" s="1"/>
  <c r="D49" i="9" s="1"/>
  <c r="E14" i="9"/>
  <c r="E16" i="9" s="1"/>
  <c r="E49" i="9" s="1"/>
  <c r="F14" i="9"/>
  <c r="F16" i="9" s="1"/>
  <c r="F49" i="9" s="1"/>
  <c r="G14" i="9"/>
  <c r="G16" i="9" s="1"/>
  <c r="G49" i="9" s="1"/>
  <c r="H14" i="9"/>
  <c r="H16" i="9" s="1"/>
  <c r="H49" i="9" s="1"/>
  <c r="I19" i="9"/>
  <c r="I33" i="9" s="1"/>
  <c r="E162" i="62" s="1"/>
  <c r="E163" i="62" s="1"/>
  <c r="I22" i="9"/>
  <c r="I23" i="9"/>
  <c r="I24" i="9"/>
  <c r="I25" i="9"/>
  <c r="I26" i="9"/>
  <c r="E86" i="62" s="1"/>
  <c r="E90" i="62" s="1"/>
  <c r="I27" i="9"/>
  <c r="E113" i="62" s="1"/>
  <c r="E117" i="62" s="1"/>
  <c r="I28" i="9"/>
  <c r="I29" i="9"/>
  <c r="I30" i="9"/>
  <c r="I31" i="9"/>
  <c r="I32" i="9"/>
  <c r="D33" i="9"/>
  <c r="D36" i="9" s="1"/>
  <c r="E33" i="9"/>
  <c r="E36" i="9" s="1"/>
  <c r="F33" i="9"/>
  <c r="F36" i="9" s="1"/>
  <c r="G33" i="9"/>
  <c r="G36" i="9" s="1"/>
  <c r="H33" i="9"/>
  <c r="H36" i="9" s="1"/>
  <c r="I34" i="9"/>
  <c r="E80" i="62" s="1"/>
  <c r="I39" i="9"/>
  <c r="E170" i="62" s="1"/>
  <c r="I40" i="9"/>
  <c r="E172" i="62" s="1"/>
  <c r="I41" i="9"/>
  <c r="E173" i="62" s="1"/>
  <c r="I42" i="9"/>
  <c r="E169" i="62" s="1"/>
  <c r="I43" i="9"/>
  <c r="E168" i="62" s="1"/>
  <c r="D44" i="9"/>
  <c r="E44" i="9"/>
  <c r="F44" i="9"/>
  <c r="G44" i="9"/>
  <c r="H44" i="9"/>
  <c r="I6" i="41"/>
  <c r="D31" i="62" s="1"/>
  <c r="I7" i="41"/>
  <c r="D32" i="62" s="1"/>
  <c r="I8" i="41"/>
  <c r="I9" i="41"/>
  <c r="I10" i="41"/>
  <c r="I11" i="41"/>
  <c r="I12" i="41"/>
  <c r="I13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E38" i="41"/>
  <c r="F38" i="41"/>
  <c r="H38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I59" i="41"/>
  <c r="I60" i="41"/>
  <c r="I61" i="41"/>
  <c r="I62" i="41"/>
  <c r="I63" i="41"/>
  <c r="I64" i="41"/>
  <c r="I65" i="41"/>
  <c r="I66" i="41"/>
  <c r="I67" i="41"/>
  <c r="I68" i="41"/>
  <c r="I69" i="41"/>
  <c r="I70" i="41"/>
  <c r="I71" i="41"/>
  <c r="I72" i="41"/>
  <c r="D73" i="41"/>
  <c r="E73" i="41"/>
  <c r="F73" i="41"/>
  <c r="H73" i="41"/>
  <c r="I76" i="41"/>
  <c r="I77" i="41"/>
  <c r="I78" i="41"/>
  <c r="I79" i="41"/>
  <c r="I80" i="41"/>
  <c r="I81" i="41"/>
  <c r="I82" i="41"/>
  <c r="I83" i="41"/>
  <c r="I84" i="41"/>
  <c r="I85" i="41"/>
  <c r="I86" i="41"/>
  <c r="I87" i="41"/>
  <c r="I88" i="41"/>
  <c r="I89" i="41"/>
  <c r="I90" i="41"/>
  <c r="I91" i="41"/>
  <c r="I92" i="41"/>
  <c r="I93" i="41"/>
  <c r="I94" i="41"/>
  <c r="I95" i="41"/>
  <c r="I96" i="41"/>
  <c r="I97" i="41"/>
  <c r="I98" i="41"/>
  <c r="I99" i="41"/>
  <c r="I100" i="41"/>
  <c r="I101" i="41"/>
  <c r="I102" i="41"/>
  <c r="I103" i="41"/>
  <c r="I104" i="41"/>
  <c r="I105" i="41"/>
  <c r="I106" i="41"/>
  <c r="I107" i="41"/>
  <c r="D108" i="41"/>
  <c r="E108" i="41"/>
  <c r="F108" i="41"/>
  <c r="H108" i="41"/>
  <c r="I111" i="41"/>
  <c r="D49" i="62" s="1"/>
  <c r="I112" i="41"/>
  <c r="D50" i="62" s="1"/>
  <c r="I113" i="41"/>
  <c r="I114" i="41"/>
  <c r="I115" i="41"/>
  <c r="I116" i="41"/>
  <c r="I117" i="41"/>
  <c r="I118" i="41"/>
  <c r="I119" i="41"/>
  <c r="I120" i="41"/>
  <c r="I121" i="41"/>
  <c r="I122" i="41"/>
  <c r="I123" i="41"/>
  <c r="I124" i="41"/>
  <c r="I125" i="41"/>
  <c r="I126" i="41"/>
  <c r="I127" i="41"/>
  <c r="I128" i="41"/>
  <c r="I129" i="41"/>
  <c r="I130" i="41"/>
  <c r="I131" i="41"/>
  <c r="I132" i="41"/>
  <c r="I133" i="41"/>
  <c r="I134" i="41"/>
  <c r="I135" i="41"/>
  <c r="I136" i="41"/>
  <c r="D137" i="41"/>
  <c r="E137" i="41"/>
  <c r="F137" i="41"/>
  <c r="H137" i="41"/>
  <c r="I198" i="41"/>
  <c r="D58" i="62" s="1"/>
  <c r="I199" i="41"/>
  <c r="D59" i="62" s="1"/>
  <c r="I200" i="41"/>
  <c r="I201" i="41"/>
  <c r="I202" i="41"/>
  <c r="I203" i="41"/>
  <c r="I204" i="41"/>
  <c r="I205" i="41"/>
  <c r="I206" i="41"/>
  <c r="I207" i="41"/>
  <c r="I208" i="41"/>
  <c r="I209" i="41"/>
  <c r="I210" i="41"/>
  <c r="I211" i="41"/>
  <c r="I212" i="41"/>
  <c r="I213" i="41"/>
  <c r="I214" i="41"/>
  <c r="I215" i="41"/>
  <c r="I216" i="41"/>
  <c r="I217" i="41"/>
  <c r="I218" i="41"/>
  <c r="I219" i="41"/>
  <c r="I220" i="41"/>
  <c r="I221" i="41"/>
  <c r="I222" i="41"/>
  <c r="I223" i="41"/>
  <c r="I224" i="41"/>
  <c r="I225" i="41"/>
  <c r="I226" i="41"/>
  <c r="I227" i="41"/>
  <c r="I228" i="41"/>
  <c r="I229" i="41"/>
  <c r="I230" i="41"/>
  <c r="E231" i="41"/>
  <c r="F231" i="41"/>
  <c r="H231" i="41"/>
  <c r="I234" i="41"/>
  <c r="D67" i="62" s="1"/>
  <c r="I235" i="41"/>
  <c r="D68" i="62" s="1"/>
  <c r="I236" i="41"/>
  <c r="I237" i="41"/>
  <c r="I238" i="41"/>
  <c r="I239" i="41"/>
  <c r="I240" i="41"/>
  <c r="I241" i="41"/>
  <c r="I242" i="41"/>
  <c r="I243" i="41"/>
  <c r="I244" i="41"/>
  <c r="I245" i="41"/>
  <c r="I246" i="41"/>
  <c r="I247" i="41"/>
  <c r="I248" i="41"/>
  <c r="I249" i="41"/>
  <c r="I250" i="41"/>
  <c r="I251" i="41"/>
  <c r="I252" i="41"/>
  <c r="I253" i="41"/>
  <c r="I254" i="41"/>
  <c r="I255" i="41"/>
  <c r="I256" i="41"/>
  <c r="I257" i="41"/>
  <c r="I258" i="41"/>
  <c r="I259" i="41"/>
  <c r="I292" i="41"/>
  <c r="D75" i="62" s="1"/>
  <c r="I293" i="41"/>
  <c r="D76" i="62" s="1"/>
  <c r="I294" i="41"/>
  <c r="I295" i="41"/>
  <c r="I296" i="41"/>
  <c r="I297" i="41"/>
  <c r="I298" i="41"/>
  <c r="I299" i="41"/>
  <c r="I300" i="41"/>
  <c r="I301" i="41"/>
  <c r="I302" i="41"/>
  <c r="I303" i="41"/>
  <c r="I304" i="41"/>
  <c r="I305" i="41"/>
  <c r="I306" i="41"/>
  <c r="I307" i="41"/>
  <c r="I308" i="41"/>
  <c r="I309" i="41"/>
  <c r="I310" i="41"/>
  <c r="I311" i="41"/>
  <c r="I312" i="41"/>
  <c r="I313" i="41"/>
  <c r="I314" i="41"/>
  <c r="I315" i="41"/>
  <c r="I316" i="41"/>
  <c r="I317" i="41"/>
  <c r="I318" i="41"/>
  <c r="E319" i="41"/>
  <c r="F319" i="41"/>
  <c r="H319" i="41"/>
  <c r="I322" i="41"/>
  <c r="D84" i="62" s="1"/>
  <c r="I323" i="41"/>
  <c r="D85" i="62" s="1"/>
  <c r="I324" i="41"/>
  <c r="I325" i="41"/>
  <c r="I326" i="41"/>
  <c r="I327" i="41"/>
  <c r="I328" i="41"/>
  <c r="I329" i="41"/>
  <c r="I330" i="41"/>
  <c r="I331" i="41"/>
  <c r="I332" i="41"/>
  <c r="I333" i="41"/>
  <c r="I334" i="41"/>
  <c r="I335" i="41"/>
  <c r="I336" i="41"/>
  <c r="I337" i="41"/>
  <c r="I338" i="41"/>
  <c r="I339" i="41"/>
  <c r="I340" i="41"/>
  <c r="I341" i="41"/>
  <c r="I342" i="41"/>
  <c r="I343" i="41"/>
  <c r="I344" i="41"/>
  <c r="I345" i="41"/>
  <c r="I346" i="41"/>
  <c r="I347" i="41"/>
  <c r="I348" i="41"/>
  <c r="I349" i="41"/>
  <c r="I350" i="41"/>
  <c r="I351" i="41"/>
  <c r="I352" i="41"/>
  <c r="I353" i="41"/>
  <c r="I354" i="41"/>
  <c r="I355" i="41"/>
  <c r="I359" i="41"/>
  <c r="D93" i="62" s="1"/>
  <c r="I360" i="41"/>
  <c r="D94" i="62" s="1"/>
  <c r="I361" i="41"/>
  <c r="I362" i="41"/>
  <c r="I363" i="41"/>
  <c r="I364" i="41"/>
  <c r="I365" i="41"/>
  <c r="I366" i="41"/>
  <c r="I367" i="41"/>
  <c r="I368" i="41"/>
  <c r="I369" i="41"/>
  <c r="I370" i="41"/>
  <c r="I371" i="41"/>
  <c r="I372" i="41"/>
  <c r="I373" i="41"/>
  <c r="I374" i="41"/>
  <c r="I375" i="41"/>
  <c r="I376" i="41"/>
  <c r="I377" i="41"/>
  <c r="I378" i="41"/>
  <c r="I379" i="41"/>
  <c r="I380" i="41"/>
  <c r="I381" i="41"/>
  <c r="I382" i="41"/>
  <c r="I383" i="41"/>
  <c r="I384" i="41"/>
  <c r="I417" i="41"/>
  <c r="D102" i="62" s="1"/>
  <c r="I418" i="41"/>
  <c r="D103" i="62" s="1"/>
  <c r="I419" i="41"/>
  <c r="I420" i="41"/>
  <c r="I421" i="41"/>
  <c r="I422" i="41"/>
  <c r="I423" i="41"/>
  <c r="I424" i="41"/>
  <c r="I425" i="41"/>
  <c r="I426" i="41"/>
  <c r="I427" i="41"/>
  <c r="I428" i="41"/>
  <c r="I429" i="41"/>
  <c r="I430" i="41"/>
  <c r="I431" i="41"/>
  <c r="I432" i="41"/>
  <c r="I433" i="41"/>
  <c r="I434" i="41"/>
  <c r="I435" i="41"/>
  <c r="I436" i="41"/>
  <c r="I437" i="41"/>
  <c r="I438" i="41"/>
  <c r="I439" i="41"/>
  <c r="I440" i="41"/>
  <c r="I441" i="41"/>
  <c r="H442" i="41"/>
  <c r="I445" i="41"/>
  <c r="D111" i="62" s="1"/>
  <c r="I446" i="41"/>
  <c r="D112" i="62" s="1"/>
  <c r="I447" i="41"/>
  <c r="I448" i="41"/>
  <c r="I449" i="41"/>
  <c r="I450" i="41"/>
  <c r="I451" i="41"/>
  <c r="I452" i="41"/>
  <c r="I453" i="41"/>
  <c r="I454" i="41"/>
  <c r="I455" i="41"/>
  <c r="I456" i="41"/>
  <c r="I457" i="41"/>
  <c r="I458" i="41"/>
  <c r="I459" i="41"/>
  <c r="I460" i="41"/>
  <c r="I461" i="41"/>
  <c r="I462" i="41"/>
  <c r="I463" i="41"/>
  <c r="I464" i="41"/>
  <c r="I465" i="41"/>
  <c r="I466" i="41"/>
  <c r="I467" i="41"/>
  <c r="I468" i="41"/>
  <c r="I469" i="41"/>
  <c r="I470" i="41"/>
  <c r="I474" i="41"/>
  <c r="I475" i="41"/>
  <c r="I476" i="41"/>
  <c r="I477" i="41"/>
  <c r="I478" i="41"/>
  <c r="I479" i="41"/>
  <c r="I480" i="41"/>
  <c r="I481" i="41"/>
  <c r="I482" i="41"/>
  <c r="I483" i="41"/>
  <c r="I484" i="41"/>
  <c r="I485" i="41"/>
  <c r="I486" i="41"/>
  <c r="I487" i="41"/>
  <c r="I488" i="41"/>
  <c r="I489" i="41"/>
  <c r="I490" i="41"/>
  <c r="I491" i="41"/>
  <c r="I495" i="41"/>
  <c r="I496" i="41"/>
  <c r="I497" i="41"/>
  <c r="I498" i="41"/>
  <c r="I499" i="41"/>
  <c r="I500" i="41"/>
  <c r="I501" i="41"/>
  <c r="I502" i="41"/>
  <c r="I503" i="41"/>
  <c r="I504" i="41"/>
  <c r="I505" i="41"/>
  <c r="I506" i="41"/>
  <c r="I507" i="41"/>
  <c r="I508" i="41"/>
  <c r="I509" i="41"/>
  <c r="I510" i="41"/>
  <c r="I511" i="41"/>
  <c r="I512" i="41"/>
  <c r="D513" i="41"/>
  <c r="E513" i="41"/>
  <c r="F513" i="41"/>
  <c r="H513" i="41"/>
  <c r="I516" i="41"/>
  <c r="D128" i="62" s="1"/>
  <c r="I517" i="41"/>
  <c r="D129" i="62" s="1"/>
  <c r="I518" i="41"/>
  <c r="I519" i="41"/>
  <c r="I520" i="41"/>
  <c r="I521" i="41"/>
  <c r="I522" i="41"/>
  <c r="I523" i="41"/>
  <c r="I524" i="41"/>
  <c r="I525" i="41"/>
  <c r="I526" i="41"/>
  <c r="I527" i="41"/>
  <c r="I528" i="41"/>
  <c r="I529" i="41"/>
  <c r="I530" i="41"/>
  <c r="I531" i="41"/>
  <c r="I532" i="41"/>
  <c r="I533" i="41"/>
  <c r="I534" i="41"/>
  <c r="I535" i="41"/>
  <c r="I536" i="41"/>
  <c r="I537" i="41"/>
  <c r="I538" i="41"/>
  <c r="I539" i="41"/>
  <c r="I540" i="41"/>
  <c r="I541" i="41"/>
  <c r="I545" i="41"/>
  <c r="D137" i="62" s="1"/>
  <c r="I546" i="41"/>
  <c r="D138" i="62" s="1"/>
  <c r="I547" i="41"/>
  <c r="I548" i="41"/>
  <c r="I549" i="41"/>
  <c r="I550" i="41"/>
  <c r="I551" i="41"/>
  <c r="I552" i="41"/>
  <c r="I553" i="41"/>
  <c r="I554" i="41"/>
  <c r="I555" i="41"/>
  <c r="I556" i="41"/>
  <c r="I557" i="41"/>
  <c r="I558" i="41"/>
  <c r="I559" i="41"/>
  <c r="I560" i="41"/>
  <c r="I561" i="41"/>
  <c r="I562" i="41"/>
  <c r="I563" i="41"/>
  <c r="I564" i="41"/>
  <c r="I565" i="41"/>
  <c r="I566" i="41"/>
  <c r="I567" i="41"/>
  <c r="I568" i="41"/>
  <c r="I569" i="41"/>
  <c r="I570" i="41"/>
  <c r="D571" i="41"/>
  <c r="E571" i="41"/>
  <c r="F571" i="41"/>
  <c r="H571" i="41"/>
  <c r="I574" i="41"/>
  <c r="D148" i="62" s="1"/>
  <c r="I575" i="41"/>
  <c r="D149" i="62" s="1"/>
  <c r="I576" i="41"/>
  <c r="I577" i="41"/>
  <c r="I578" i="41"/>
  <c r="I579" i="41"/>
  <c r="I580" i="41"/>
  <c r="I581" i="41"/>
  <c r="I582" i="41"/>
  <c r="I583" i="41"/>
  <c r="I584" i="41"/>
  <c r="I585" i="41"/>
  <c r="I586" i="41"/>
  <c r="I587" i="41"/>
  <c r="I588" i="41"/>
  <c r="I589" i="41"/>
  <c r="I590" i="41"/>
  <c r="I591" i="41"/>
  <c r="I592" i="41"/>
  <c r="I593" i="41"/>
  <c r="I594" i="41"/>
  <c r="I595" i="41"/>
  <c r="I596" i="41"/>
  <c r="I597" i="41"/>
  <c r="I598" i="41"/>
  <c r="I599" i="41"/>
  <c r="I600" i="41"/>
  <c r="I601" i="41"/>
  <c r="D602" i="41"/>
  <c r="E602" i="41"/>
  <c r="F602" i="41"/>
  <c r="H602" i="41"/>
  <c r="I609" i="41"/>
  <c r="I611" i="41"/>
  <c r="I612" i="41"/>
  <c r="D614" i="41"/>
  <c r="D615" i="41" s="1"/>
  <c r="E614" i="41"/>
  <c r="E615" i="41" s="1"/>
  <c r="F614" i="41"/>
  <c r="F615" i="41" s="1"/>
  <c r="G614" i="41"/>
  <c r="G615" i="41" s="1"/>
  <c r="H614" i="41"/>
  <c r="H615" i="41" s="1"/>
  <c r="I620" i="41"/>
  <c r="D170" i="62" s="1"/>
  <c r="I621" i="41"/>
  <c r="D172" i="62" s="1"/>
  <c r="I622" i="41"/>
  <c r="D173" i="62" s="1"/>
  <c r="I623" i="41"/>
  <c r="D169" i="62" s="1"/>
  <c r="I624" i="41"/>
  <c r="D168" i="62" s="1"/>
  <c r="D625" i="41"/>
  <c r="E625" i="41"/>
  <c r="F625" i="41"/>
  <c r="G625" i="41"/>
  <c r="H625" i="41"/>
  <c r="I6" i="42"/>
  <c r="I7" i="42"/>
  <c r="I8" i="42"/>
  <c r="I9" i="42"/>
  <c r="I10" i="42"/>
  <c r="I11" i="42"/>
  <c r="I12" i="42"/>
  <c r="I13" i="42"/>
  <c r="I14" i="42"/>
  <c r="I15" i="42"/>
  <c r="I16" i="42"/>
  <c r="I17" i="42"/>
  <c r="I18" i="42"/>
  <c r="I19" i="42"/>
  <c r="I20" i="42"/>
  <c r="I21" i="42"/>
  <c r="I22" i="42"/>
  <c r="I23" i="42"/>
  <c r="I24" i="42"/>
  <c r="I25" i="42"/>
  <c r="I26" i="42"/>
  <c r="I27" i="42"/>
  <c r="I28" i="42"/>
  <c r="I29" i="42"/>
  <c r="I30" i="42"/>
  <c r="I31" i="42"/>
  <c r="I32" i="42"/>
  <c r="I33" i="42"/>
  <c r="I34" i="42"/>
  <c r="I35" i="42"/>
  <c r="I36" i="42"/>
  <c r="D37" i="42"/>
  <c r="E37" i="42"/>
  <c r="F37" i="42"/>
  <c r="H37" i="42"/>
  <c r="I40" i="42"/>
  <c r="I41" i="42"/>
  <c r="I42" i="42"/>
  <c r="I43" i="42"/>
  <c r="I44" i="42"/>
  <c r="I45" i="42"/>
  <c r="I46" i="42"/>
  <c r="I47" i="42"/>
  <c r="I48" i="42"/>
  <c r="I49" i="42"/>
  <c r="I50" i="42"/>
  <c r="I51" i="42"/>
  <c r="I52" i="42"/>
  <c r="I53" i="42"/>
  <c r="I54" i="42"/>
  <c r="I55" i="42"/>
  <c r="I56" i="42"/>
  <c r="I57" i="42"/>
  <c r="I58" i="42"/>
  <c r="I59" i="42"/>
  <c r="I60" i="42"/>
  <c r="I61" i="42"/>
  <c r="I62" i="42"/>
  <c r="I63" i="42"/>
  <c r="I64" i="42"/>
  <c r="I65" i="42"/>
  <c r="I66" i="42"/>
  <c r="I67" i="42"/>
  <c r="I68" i="42"/>
  <c r="I69" i="42"/>
  <c r="I70" i="42"/>
  <c r="D71" i="42"/>
  <c r="E71" i="42"/>
  <c r="F71" i="42"/>
  <c r="H71" i="42"/>
  <c r="I74" i="42"/>
  <c r="I75" i="42"/>
  <c r="I76" i="42"/>
  <c r="I77" i="42"/>
  <c r="I78" i="42"/>
  <c r="I79" i="42"/>
  <c r="I80" i="42"/>
  <c r="I81" i="42"/>
  <c r="I82" i="42"/>
  <c r="I83" i="42"/>
  <c r="I84" i="42"/>
  <c r="I85" i="42"/>
  <c r="I86" i="42"/>
  <c r="I87" i="42"/>
  <c r="I88" i="42"/>
  <c r="I89" i="42"/>
  <c r="I90" i="42"/>
  <c r="I91" i="42"/>
  <c r="I92" i="42"/>
  <c r="I93" i="42"/>
  <c r="I94" i="42"/>
  <c r="I95" i="42"/>
  <c r="I96" i="42"/>
  <c r="I97" i="42"/>
  <c r="I98" i="42"/>
  <c r="I99" i="42"/>
  <c r="I100" i="42"/>
  <c r="I101" i="42"/>
  <c r="I102" i="42"/>
  <c r="I103" i="42"/>
  <c r="I104" i="42"/>
  <c r="D105" i="42"/>
  <c r="E105" i="42"/>
  <c r="F105" i="42"/>
  <c r="H105" i="42"/>
  <c r="I108" i="42"/>
  <c r="I109" i="42"/>
  <c r="I110" i="42"/>
  <c r="I111" i="42"/>
  <c r="I112" i="42"/>
  <c r="I113" i="42"/>
  <c r="I114" i="42"/>
  <c r="I115" i="42"/>
  <c r="I116" i="42"/>
  <c r="I117" i="42"/>
  <c r="I118" i="42"/>
  <c r="I119" i="42"/>
  <c r="I120" i="42"/>
  <c r="I121" i="42"/>
  <c r="I122" i="42"/>
  <c r="I123" i="42"/>
  <c r="I124" i="42"/>
  <c r="I125" i="42"/>
  <c r="I126" i="42"/>
  <c r="I127" i="42"/>
  <c r="I128" i="42"/>
  <c r="I129" i="42"/>
  <c r="I130" i="42"/>
  <c r="I131" i="42"/>
  <c r="I132" i="42"/>
  <c r="I133" i="42"/>
  <c r="I134" i="42"/>
  <c r="I135" i="42"/>
  <c r="I136" i="42"/>
  <c r="I137" i="42"/>
  <c r="I138" i="42"/>
  <c r="D139" i="42"/>
  <c r="E139" i="42"/>
  <c r="F139" i="42"/>
  <c r="H139" i="42"/>
  <c r="I142" i="42"/>
  <c r="I143" i="42"/>
  <c r="I144" i="42"/>
  <c r="I145" i="42"/>
  <c r="I146" i="42"/>
  <c r="I147" i="42"/>
  <c r="I148" i="42"/>
  <c r="I149" i="42"/>
  <c r="I150" i="42"/>
  <c r="I151" i="42"/>
  <c r="I152" i="42"/>
  <c r="I153" i="42"/>
  <c r="I154" i="42"/>
  <c r="I155" i="42"/>
  <c r="I156" i="42"/>
  <c r="I157" i="42"/>
  <c r="I158" i="42"/>
  <c r="I159" i="42"/>
  <c r="I160" i="42"/>
  <c r="I161" i="42"/>
  <c r="I162" i="42"/>
  <c r="I163" i="42"/>
  <c r="I164" i="42"/>
  <c r="I165" i="42"/>
  <c r="I166" i="42"/>
  <c r="I167" i="42"/>
  <c r="I168" i="42"/>
  <c r="I169" i="42"/>
  <c r="I170" i="42"/>
  <c r="I171" i="42"/>
  <c r="I172" i="42"/>
  <c r="D173" i="42"/>
  <c r="E173" i="42"/>
  <c r="F173" i="42"/>
  <c r="H173" i="42"/>
  <c r="I176" i="42"/>
  <c r="I177" i="42"/>
  <c r="I178" i="42"/>
  <c r="I179" i="42"/>
  <c r="I180" i="42"/>
  <c r="I181" i="42"/>
  <c r="I182" i="42"/>
  <c r="I183" i="42"/>
  <c r="I184" i="42"/>
  <c r="I185" i="42"/>
  <c r="I186" i="42"/>
  <c r="I187" i="42"/>
  <c r="I188" i="42"/>
  <c r="I189" i="42"/>
  <c r="I190" i="42"/>
  <c r="I191" i="42"/>
  <c r="I192" i="42"/>
  <c r="I193" i="42"/>
  <c r="I194" i="42"/>
  <c r="I195" i="42"/>
  <c r="I196" i="42"/>
  <c r="I197" i="42"/>
  <c r="I198" i="42"/>
  <c r="I199" i="42"/>
  <c r="I200" i="42"/>
  <c r="I201" i="42"/>
  <c r="I202" i="42"/>
  <c r="I203" i="42"/>
  <c r="I204" i="42"/>
  <c r="I205" i="42"/>
  <c r="H206" i="42"/>
  <c r="I206" i="42" s="1"/>
  <c r="I209" i="42"/>
  <c r="I210" i="42"/>
  <c r="I211" i="42"/>
  <c r="I212" i="42"/>
  <c r="I213" i="42"/>
  <c r="I214" i="42"/>
  <c r="I215" i="42"/>
  <c r="I216" i="42"/>
  <c r="I217" i="42"/>
  <c r="I218" i="42"/>
  <c r="I219" i="42"/>
  <c r="I220" i="42"/>
  <c r="I221" i="42"/>
  <c r="I222" i="42"/>
  <c r="I223" i="42"/>
  <c r="I224" i="42"/>
  <c r="I225" i="42"/>
  <c r="I226" i="42"/>
  <c r="I227" i="42"/>
  <c r="I228" i="42"/>
  <c r="I229" i="42"/>
  <c r="I230" i="42"/>
  <c r="I231" i="42"/>
  <c r="I232" i="42"/>
  <c r="I233" i="42"/>
  <c r="I234" i="42"/>
  <c r="I235" i="42"/>
  <c r="I236" i="42"/>
  <c r="I237" i="42"/>
  <c r="I238" i="42"/>
  <c r="I239" i="42"/>
  <c r="D240" i="42"/>
  <c r="E240" i="42"/>
  <c r="F240" i="42"/>
  <c r="H240" i="42"/>
  <c r="I243" i="42"/>
  <c r="I244" i="42"/>
  <c r="I245" i="42"/>
  <c r="I246" i="42"/>
  <c r="I247" i="42"/>
  <c r="I248" i="42"/>
  <c r="I249" i="42"/>
  <c r="I250" i="42"/>
  <c r="I251" i="42"/>
  <c r="I252" i="42"/>
  <c r="I253" i="42"/>
  <c r="I254" i="42"/>
  <c r="I255" i="42"/>
  <c r="I256" i="42"/>
  <c r="I257" i="42"/>
  <c r="I258" i="42"/>
  <c r="I259" i="42"/>
  <c r="I260" i="42"/>
  <c r="I261" i="42"/>
  <c r="I262" i="42"/>
  <c r="I263" i="42"/>
  <c r="I264" i="42"/>
  <c r="I265" i="42"/>
  <c r="I266" i="42"/>
  <c r="I267" i="42"/>
  <c r="I268" i="42"/>
  <c r="I269" i="42"/>
  <c r="I270" i="42"/>
  <c r="I271" i="42"/>
  <c r="I272" i="42"/>
  <c r="I273" i="42"/>
  <c r="I277" i="42"/>
  <c r="I278" i="42"/>
  <c r="I279" i="42"/>
  <c r="I280" i="42"/>
  <c r="I281" i="42"/>
  <c r="I282" i="42"/>
  <c r="I283" i="42"/>
  <c r="I284" i="42"/>
  <c r="I285" i="42"/>
  <c r="I286" i="42"/>
  <c r="I287" i="42"/>
  <c r="I288" i="42"/>
  <c r="I289" i="42"/>
  <c r="I290" i="42"/>
  <c r="I291" i="42"/>
  <c r="I292" i="42"/>
  <c r="I293" i="42"/>
  <c r="I294" i="42"/>
  <c r="I295" i="42"/>
  <c r="I296" i="42"/>
  <c r="I297" i="42"/>
  <c r="I298" i="42"/>
  <c r="I299" i="42"/>
  <c r="I300" i="42"/>
  <c r="I301" i="42"/>
  <c r="I302" i="42"/>
  <c r="I303" i="42"/>
  <c r="I304" i="42"/>
  <c r="I305" i="42"/>
  <c r="I306" i="42"/>
  <c r="I307" i="42"/>
  <c r="I311" i="42"/>
  <c r="I312" i="42"/>
  <c r="I313" i="42"/>
  <c r="I314" i="42"/>
  <c r="I315" i="42"/>
  <c r="I316" i="42"/>
  <c r="I317" i="42"/>
  <c r="I318" i="42"/>
  <c r="I319" i="42"/>
  <c r="I320" i="42"/>
  <c r="I321" i="42"/>
  <c r="I322" i="42"/>
  <c r="I323" i="42"/>
  <c r="I324" i="42"/>
  <c r="I325" i="42"/>
  <c r="I326" i="42"/>
  <c r="I327" i="42"/>
  <c r="I328" i="42"/>
  <c r="I329" i="42"/>
  <c r="I330" i="42"/>
  <c r="I331" i="42"/>
  <c r="I332" i="42"/>
  <c r="I333" i="42"/>
  <c r="I334" i="42"/>
  <c r="I335" i="42"/>
  <c r="I336" i="42"/>
  <c r="I337" i="42"/>
  <c r="I338" i="42"/>
  <c r="I339" i="42"/>
  <c r="I340" i="42"/>
  <c r="I341" i="42"/>
  <c r="D342" i="42"/>
  <c r="E342" i="42"/>
  <c r="F342" i="42"/>
  <c r="H342" i="42"/>
  <c r="I346" i="42"/>
  <c r="I347" i="42"/>
  <c r="I348" i="42"/>
  <c r="I349" i="42"/>
  <c r="I350" i="42"/>
  <c r="I351" i="42"/>
  <c r="I352" i="42"/>
  <c r="I353" i="42"/>
  <c r="I354" i="42"/>
  <c r="I355" i="42"/>
  <c r="I356" i="42"/>
  <c r="I357" i="42"/>
  <c r="I358" i="42"/>
  <c r="I359" i="42"/>
  <c r="I360" i="42"/>
  <c r="I361" i="42"/>
  <c r="I362" i="42"/>
  <c r="I363" i="42"/>
  <c r="I364" i="42"/>
  <c r="I365" i="42"/>
  <c r="I366" i="42"/>
  <c r="I367" i="42"/>
  <c r="I368" i="42"/>
  <c r="I369" i="42"/>
  <c r="I370" i="42"/>
  <c r="I371" i="42"/>
  <c r="I372" i="42"/>
  <c r="I373" i="42"/>
  <c r="I374" i="42"/>
  <c r="I375" i="42"/>
  <c r="I376" i="42"/>
  <c r="I377" i="42"/>
  <c r="D378" i="42"/>
  <c r="F378" i="42"/>
  <c r="H378" i="42"/>
  <c r="I381" i="42"/>
  <c r="I382" i="42"/>
  <c r="I383" i="42"/>
  <c r="I384" i="42"/>
  <c r="I385" i="42"/>
  <c r="I386" i="42"/>
  <c r="I387" i="42"/>
  <c r="I388" i="42"/>
  <c r="I389" i="42"/>
  <c r="I390" i="42"/>
  <c r="I391" i="42"/>
  <c r="I392" i="42"/>
  <c r="I393" i="42"/>
  <c r="I394" i="42"/>
  <c r="I395" i="42"/>
  <c r="I396" i="42"/>
  <c r="I397" i="42"/>
  <c r="I398" i="42"/>
  <c r="I399" i="42"/>
  <c r="I400" i="42"/>
  <c r="I401" i="42"/>
  <c r="I402" i="42"/>
  <c r="I403" i="42"/>
  <c r="I404" i="42"/>
  <c r="I405" i="42"/>
  <c r="I406" i="42"/>
  <c r="I407" i="42"/>
  <c r="I408" i="42"/>
  <c r="I409" i="42"/>
  <c r="I410" i="42"/>
  <c r="I411" i="42"/>
  <c r="I412" i="42"/>
  <c r="D413" i="42"/>
  <c r="E413" i="42"/>
  <c r="F413" i="42"/>
  <c r="H413" i="42"/>
  <c r="I416" i="42"/>
  <c r="I417" i="42"/>
  <c r="I418" i="42"/>
  <c r="I419" i="42"/>
  <c r="I420" i="42"/>
  <c r="I421" i="42"/>
  <c r="I422" i="42"/>
  <c r="I423" i="42"/>
  <c r="I424" i="42"/>
  <c r="I425" i="42"/>
  <c r="I426" i="42"/>
  <c r="I427" i="42"/>
  <c r="I428" i="42"/>
  <c r="I429" i="42"/>
  <c r="I430" i="42"/>
  <c r="I431" i="42"/>
  <c r="I432" i="42"/>
  <c r="I433" i="42"/>
  <c r="I434" i="42"/>
  <c r="I435" i="42"/>
  <c r="I436" i="42"/>
  <c r="I437" i="42"/>
  <c r="I438" i="42"/>
  <c r="I439" i="42"/>
  <c r="I440" i="42"/>
  <c r="I441" i="42"/>
  <c r="I442" i="42"/>
  <c r="I443" i="42"/>
  <c r="I444" i="42"/>
  <c r="I445" i="42"/>
  <c r="I446" i="42"/>
  <c r="I447" i="42"/>
  <c r="E448" i="42"/>
  <c r="F448" i="42"/>
  <c r="H448" i="42"/>
  <c r="I451" i="42"/>
  <c r="I452" i="42"/>
  <c r="I453" i="42"/>
  <c r="I454" i="42"/>
  <c r="I455" i="42"/>
  <c r="I456" i="42"/>
  <c r="I457" i="42"/>
  <c r="I458" i="42"/>
  <c r="I459" i="42"/>
  <c r="I460" i="42"/>
  <c r="I461" i="42"/>
  <c r="I462" i="42"/>
  <c r="I463" i="42"/>
  <c r="I464" i="42"/>
  <c r="I465" i="42"/>
  <c r="I466" i="42"/>
  <c r="I467" i="42"/>
  <c r="I468" i="42"/>
  <c r="I469" i="42"/>
  <c r="I470" i="42"/>
  <c r="I471" i="42"/>
  <c r="I472" i="42"/>
  <c r="I473" i="42"/>
  <c r="I474" i="42"/>
  <c r="I475" i="42"/>
  <c r="I476" i="42"/>
  <c r="I477" i="42"/>
  <c r="I478" i="42"/>
  <c r="I479" i="42"/>
  <c r="I480" i="42"/>
  <c r="I481" i="42"/>
  <c r="I482" i="42"/>
  <c r="E483" i="42"/>
  <c r="F483" i="42"/>
  <c r="H483" i="42"/>
  <c r="I486" i="42"/>
  <c r="I487" i="42"/>
  <c r="I488" i="42"/>
  <c r="I489" i="42"/>
  <c r="I490" i="42"/>
  <c r="I491" i="42"/>
  <c r="I492" i="42"/>
  <c r="I493" i="42"/>
  <c r="I494" i="42"/>
  <c r="I495" i="42"/>
  <c r="I496" i="42"/>
  <c r="I497" i="42"/>
  <c r="I498" i="42"/>
  <c r="I499" i="42"/>
  <c r="I500" i="42"/>
  <c r="I501" i="42"/>
  <c r="I502" i="42"/>
  <c r="I503" i="42"/>
  <c r="I504" i="42"/>
  <c r="I505" i="42"/>
  <c r="I506" i="42"/>
  <c r="I507" i="42"/>
  <c r="I508" i="42"/>
  <c r="I509" i="42"/>
  <c r="I510" i="42"/>
  <c r="I511" i="42"/>
  <c r="I512" i="42"/>
  <c r="I513" i="42"/>
  <c r="I514" i="42"/>
  <c r="I515" i="42"/>
  <c r="I516" i="42"/>
  <c r="I517" i="42"/>
  <c r="D518" i="42"/>
  <c r="F518" i="42"/>
  <c r="H518" i="42"/>
  <c r="I521" i="42"/>
  <c r="I522" i="42"/>
  <c r="I523" i="42"/>
  <c r="I524" i="42"/>
  <c r="I525" i="42"/>
  <c r="I526" i="42"/>
  <c r="I527" i="42"/>
  <c r="I528" i="42"/>
  <c r="I529" i="42"/>
  <c r="I530" i="42"/>
  <c r="I531" i="42"/>
  <c r="I532" i="42"/>
  <c r="I533" i="42"/>
  <c r="I534" i="42"/>
  <c r="I535" i="42"/>
  <c r="I536" i="42"/>
  <c r="I537" i="42"/>
  <c r="I538" i="42"/>
  <c r="I539" i="42"/>
  <c r="I540" i="42"/>
  <c r="I541" i="42"/>
  <c r="I542" i="42"/>
  <c r="I543" i="42"/>
  <c r="I544" i="42"/>
  <c r="I545" i="42"/>
  <c r="I546" i="42"/>
  <c r="I547" i="42"/>
  <c r="I548" i="42"/>
  <c r="I549" i="42"/>
  <c r="I550" i="42"/>
  <c r="I551" i="42"/>
  <c r="I552" i="42"/>
  <c r="I556" i="42"/>
  <c r="I557" i="42"/>
  <c r="I558" i="42"/>
  <c r="I559" i="42"/>
  <c r="I560" i="42"/>
  <c r="I561" i="42"/>
  <c r="I562" i="42"/>
  <c r="I563" i="42"/>
  <c r="I564" i="42"/>
  <c r="I565" i="42"/>
  <c r="I566" i="42"/>
  <c r="I567" i="42"/>
  <c r="I568" i="42"/>
  <c r="I569" i="42"/>
  <c r="I570" i="42"/>
  <c r="I571" i="42"/>
  <c r="I572" i="42"/>
  <c r="I573" i="42"/>
  <c r="I574" i="42"/>
  <c r="I575" i="42"/>
  <c r="I576" i="42"/>
  <c r="I577" i="42"/>
  <c r="I578" i="42"/>
  <c r="I579" i="42"/>
  <c r="I580" i="42"/>
  <c r="I581" i="42"/>
  <c r="I582" i="42"/>
  <c r="I583" i="42"/>
  <c r="I584" i="42"/>
  <c r="I585" i="42"/>
  <c r="I586" i="42"/>
  <c r="I587" i="42"/>
  <c r="I591" i="42"/>
  <c r="I592" i="42"/>
  <c r="I593" i="42"/>
  <c r="I594" i="42"/>
  <c r="I595" i="42"/>
  <c r="I596" i="42"/>
  <c r="I597" i="42"/>
  <c r="I598" i="42"/>
  <c r="I599" i="42"/>
  <c r="I600" i="42"/>
  <c r="I601" i="42"/>
  <c r="I602" i="42"/>
  <c r="I603" i="42"/>
  <c r="I604" i="42"/>
  <c r="I605" i="42"/>
  <c r="I606" i="42"/>
  <c r="I607" i="42"/>
  <c r="I608" i="42"/>
  <c r="I609" i="42"/>
  <c r="I610" i="42"/>
  <c r="I611" i="42"/>
  <c r="I612" i="42"/>
  <c r="I613" i="42"/>
  <c r="I614" i="42"/>
  <c r="I615" i="42"/>
  <c r="I616" i="42"/>
  <c r="I617" i="42"/>
  <c r="I618" i="42"/>
  <c r="C1042" i="42" s="1"/>
  <c r="I619" i="42"/>
  <c r="I620" i="42"/>
  <c r="I621" i="42"/>
  <c r="I622" i="42"/>
  <c r="I623" i="42"/>
  <c r="H624" i="42"/>
  <c r="I627" i="42"/>
  <c r="I628" i="42"/>
  <c r="I629" i="42"/>
  <c r="I630" i="42"/>
  <c r="I631" i="42"/>
  <c r="I632" i="42"/>
  <c r="I633" i="42"/>
  <c r="I634" i="42"/>
  <c r="I635" i="42"/>
  <c r="I636" i="42"/>
  <c r="I637" i="42"/>
  <c r="I638" i="42"/>
  <c r="I639" i="42"/>
  <c r="I640" i="42"/>
  <c r="I641" i="42"/>
  <c r="I642" i="42"/>
  <c r="I643" i="42"/>
  <c r="I644" i="42"/>
  <c r="I645" i="42"/>
  <c r="I646" i="42"/>
  <c r="I647" i="42"/>
  <c r="I648" i="42"/>
  <c r="I649" i="42"/>
  <c r="I650" i="42"/>
  <c r="I651" i="42"/>
  <c r="I652" i="42"/>
  <c r="I653" i="42"/>
  <c r="I654" i="42"/>
  <c r="I655" i="42"/>
  <c r="I656" i="42"/>
  <c r="I657" i="42"/>
  <c r="I658" i="42"/>
  <c r="D659" i="42"/>
  <c r="F659" i="42"/>
  <c r="H659" i="42"/>
  <c r="I662" i="42"/>
  <c r="I663" i="42"/>
  <c r="I664" i="42"/>
  <c r="I665" i="42"/>
  <c r="I666" i="42"/>
  <c r="I667" i="42"/>
  <c r="I668" i="42"/>
  <c r="I669" i="42"/>
  <c r="I670" i="42"/>
  <c r="I671" i="42"/>
  <c r="I672" i="42"/>
  <c r="I673" i="42"/>
  <c r="I674" i="42"/>
  <c r="I675" i="42"/>
  <c r="I676" i="42"/>
  <c r="I677" i="42"/>
  <c r="I678" i="42"/>
  <c r="I679" i="42"/>
  <c r="I680" i="42"/>
  <c r="I681" i="42"/>
  <c r="I682" i="42"/>
  <c r="I683" i="42"/>
  <c r="I684" i="42"/>
  <c r="I685" i="42"/>
  <c r="I686" i="42"/>
  <c r="I687" i="42"/>
  <c r="I688" i="42"/>
  <c r="I689" i="42"/>
  <c r="I690" i="42"/>
  <c r="I691" i="42"/>
  <c r="I692" i="42"/>
  <c r="I693" i="42"/>
  <c r="I697" i="42"/>
  <c r="I698" i="42"/>
  <c r="I699" i="42"/>
  <c r="I700" i="42"/>
  <c r="I701" i="42"/>
  <c r="I702" i="42"/>
  <c r="I703" i="42"/>
  <c r="I704" i="42"/>
  <c r="I705" i="42"/>
  <c r="I706" i="42"/>
  <c r="I707" i="42"/>
  <c r="I708" i="42"/>
  <c r="I709" i="42"/>
  <c r="I710" i="42"/>
  <c r="I711" i="42"/>
  <c r="I712" i="42"/>
  <c r="I713" i="42"/>
  <c r="I714" i="42"/>
  <c r="I715" i="42"/>
  <c r="I716" i="42"/>
  <c r="I717" i="42"/>
  <c r="I718" i="42"/>
  <c r="I719" i="42"/>
  <c r="I720" i="42"/>
  <c r="I721" i="42"/>
  <c r="I722" i="42"/>
  <c r="I723" i="42"/>
  <c r="I724" i="42"/>
  <c r="I725" i="42"/>
  <c r="I726" i="42"/>
  <c r="I727" i="42"/>
  <c r="I728" i="42"/>
  <c r="I732" i="42"/>
  <c r="I733" i="42"/>
  <c r="I734" i="42"/>
  <c r="I735" i="42"/>
  <c r="I736" i="42"/>
  <c r="I737" i="42"/>
  <c r="I738" i="42"/>
  <c r="I739" i="42"/>
  <c r="I740" i="42"/>
  <c r="I741" i="42"/>
  <c r="I742" i="42"/>
  <c r="I743" i="42"/>
  <c r="I744" i="42"/>
  <c r="I745" i="42"/>
  <c r="I746" i="42"/>
  <c r="I747" i="42"/>
  <c r="I748" i="42"/>
  <c r="I749" i="42"/>
  <c r="I750" i="42"/>
  <c r="I751" i="42"/>
  <c r="I752" i="42"/>
  <c r="I753" i="42"/>
  <c r="I754" i="42"/>
  <c r="I755" i="42"/>
  <c r="I756" i="42"/>
  <c r="I757" i="42"/>
  <c r="I758" i="42"/>
  <c r="I759" i="42"/>
  <c r="I760" i="42"/>
  <c r="I761" i="42"/>
  <c r="I762" i="42"/>
  <c r="I763" i="42"/>
  <c r="F764" i="42"/>
  <c r="H764" i="42"/>
  <c r="I767" i="42"/>
  <c r="I768" i="42"/>
  <c r="I769" i="42"/>
  <c r="I770" i="42"/>
  <c r="I771" i="42"/>
  <c r="I772" i="42"/>
  <c r="I773" i="42"/>
  <c r="I774" i="42"/>
  <c r="I775" i="42"/>
  <c r="I776" i="42"/>
  <c r="I777" i="42"/>
  <c r="I778" i="42"/>
  <c r="I779" i="42"/>
  <c r="I780" i="42"/>
  <c r="I781" i="42"/>
  <c r="I782" i="42"/>
  <c r="I783" i="42"/>
  <c r="I784" i="42"/>
  <c r="I785" i="42"/>
  <c r="I786" i="42"/>
  <c r="I787" i="42"/>
  <c r="I788" i="42"/>
  <c r="I789" i="42"/>
  <c r="I790" i="42"/>
  <c r="I791" i="42"/>
  <c r="I792" i="42"/>
  <c r="I793" i="42"/>
  <c r="I794" i="42"/>
  <c r="I795" i="42"/>
  <c r="I796" i="42"/>
  <c r="I797" i="42"/>
  <c r="I798" i="42"/>
  <c r="D799" i="42"/>
  <c r="E799" i="42"/>
  <c r="F799" i="42"/>
  <c r="H799" i="42"/>
  <c r="I802" i="42"/>
  <c r="I803" i="42"/>
  <c r="I804" i="42"/>
  <c r="I805" i="42"/>
  <c r="I806" i="42"/>
  <c r="I807" i="42"/>
  <c r="I808" i="42"/>
  <c r="I809" i="42"/>
  <c r="I810" i="42"/>
  <c r="I811" i="42"/>
  <c r="I812" i="42"/>
  <c r="I813" i="42"/>
  <c r="I814" i="42"/>
  <c r="I815" i="42"/>
  <c r="I816" i="42"/>
  <c r="I817" i="42"/>
  <c r="I818" i="42"/>
  <c r="I819" i="42"/>
  <c r="I820" i="42"/>
  <c r="I821" i="42"/>
  <c r="I822" i="42"/>
  <c r="I823" i="42"/>
  <c r="I824" i="42"/>
  <c r="I825" i="42"/>
  <c r="I826" i="42"/>
  <c r="I827" i="42"/>
  <c r="I828" i="42"/>
  <c r="I829" i="42"/>
  <c r="I830" i="42"/>
  <c r="I831" i="42"/>
  <c r="I832" i="42"/>
  <c r="I833" i="42"/>
  <c r="D834" i="42"/>
  <c r="E834" i="42"/>
  <c r="F834" i="42"/>
  <c r="H834" i="42"/>
  <c r="I837" i="42"/>
  <c r="I838" i="42"/>
  <c r="I839" i="42"/>
  <c r="I840" i="42"/>
  <c r="I841" i="42"/>
  <c r="I842" i="42"/>
  <c r="I843" i="42"/>
  <c r="I844" i="42"/>
  <c r="I845" i="42"/>
  <c r="I846" i="42"/>
  <c r="I847" i="42"/>
  <c r="I848" i="42"/>
  <c r="I849" i="42"/>
  <c r="I850" i="42"/>
  <c r="I851" i="42"/>
  <c r="I852" i="42"/>
  <c r="I853" i="42"/>
  <c r="I854" i="42"/>
  <c r="I855" i="42"/>
  <c r="I856" i="42"/>
  <c r="I857" i="42"/>
  <c r="I858" i="42"/>
  <c r="I859" i="42"/>
  <c r="I860" i="42"/>
  <c r="I861" i="42"/>
  <c r="I862" i="42"/>
  <c r="I863" i="42"/>
  <c r="I864" i="42"/>
  <c r="I865" i="42"/>
  <c r="I866" i="42"/>
  <c r="I867" i="42"/>
  <c r="I868" i="42"/>
  <c r="H869" i="42"/>
  <c r="I872" i="42"/>
  <c r="I873" i="42"/>
  <c r="I874" i="42"/>
  <c r="I875" i="42"/>
  <c r="I876" i="42"/>
  <c r="I877" i="42"/>
  <c r="I878" i="42"/>
  <c r="I879" i="42"/>
  <c r="I880" i="42"/>
  <c r="I881" i="42"/>
  <c r="I882" i="42"/>
  <c r="I883" i="42"/>
  <c r="I884" i="42"/>
  <c r="I885" i="42"/>
  <c r="I886" i="42"/>
  <c r="I887" i="42"/>
  <c r="I888" i="42"/>
  <c r="I889" i="42"/>
  <c r="I890" i="42"/>
  <c r="I891" i="42"/>
  <c r="I892" i="42"/>
  <c r="I893" i="42"/>
  <c r="I894" i="42"/>
  <c r="I895" i="42"/>
  <c r="I896" i="42"/>
  <c r="I897" i="42"/>
  <c r="I898" i="42"/>
  <c r="I899" i="42"/>
  <c r="I900" i="42"/>
  <c r="I901" i="42"/>
  <c r="I902" i="42"/>
  <c r="I903" i="42"/>
  <c r="I907" i="42"/>
  <c r="I908" i="42"/>
  <c r="I909" i="42"/>
  <c r="I910" i="42"/>
  <c r="I911" i="42"/>
  <c r="I912" i="42"/>
  <c r="I913" i="42"/>
  <c r="I914" i="42"/>
  <c r="I915" i="42"/>
  <c r="I916" i="42"/>
  <c r="I917" i="42"/>
  <c r="I918" i="42"/>
  <c r="I919" i="42"/>
  <c r="I920" i="42"/>
  <c r="I921" i="42"/>
  <c r="I922" i="42"/>
  <c r="I923" i="42"/>
  <c r="I924" i="42"/>
  <c r="I925" i="42"/>
  <c r="I926" i="42"/>
  <c r="I927" i="42"/>
  <c r="I928" i="42"/>
  <c r="I929" i="42"/>
  <c r="I930" i="42"/>
  <c r="I931" i="42"/>
  <c r="I932" i="42"/>
  <c r="I933" i="42"/>
  <c r="I934" i="42"/>
  <c r="I935" i="42"/>
  <c r="I936" i="42"/>
  <c r="I937" i="42"/>
  <c r="I938" i="42"/>
  <c r="E939" i="42"/>
  <c r="F939" i="42"/>
  <c r="H939" i="42"/>
  <c r="I942" i="42"/>
  <c r="I943" i="42"/>
  <c r="I944" i="42"/>
  <c r="I945" i="42"/>
  <c r="I946" i="42"/>
  <c r="I947" i="42"/>
  <c r="I948" i="42"/>
  <c r="I949" i="42"/>
  <c r="I950" i="42"/>
  <c r="I951" i="42"/>
  <c r="I952" i="42"/>
  <c r="I953" i="42"/>
  <c r="I954" i="42"/>
  <c r="I955" i="42"/>
  <c r="I956" i="42"/>
  <c r="I957" i="42"/>
  <c r="I958" i="42"/>
  <c r="I959" i="42"/>
  <c r="I960" i="42"/>
  <c r="I961" i="42"/>
  <c r="I962" i="42"/>
  <c r="I963" i="42"/>
  <c r="I964" i="42"/>
  <c r="I965" i="42"/>
  <c r="I966" i="42"/>
  <c r="I967" i="42"/>
  <c r="I968" i="42"/>
  <c r="I969" i="42"/>
  <c r="I970" i="42"/>
  <c r="I971" i="42"/>
  <c r="I972" i="42"/>
  <c r="I973" i="42"/>
  <c r="D974" i="42"/>
  <c r="E974" i="42"/>
  <c r="F974" i="42"/>
  <c r="H974" i="42"/>
  <c r="I977" i="42"/>
  <c r="I978" i="42"/>
  <c r="I979" i="42"/>
  <c r="I980" i="42"/>
  <c r="I981" i="42"/>
  <c r="I982" i="42"/>
  <c r="I983" i="42"/>
  <c r="I984" i="42"/>
  <c r="I985" i="42"/>
  <c r="I986" i="42"/>
  <c r="I987" i="42"/>
  <c r="I988" i="42"/>
  <c r="I989" i="42"/>
  <c r="I990" i="42"/>
  <c r="I991" i="42"/>
  <c r="I992" i="42"/>
  <c r="I993" i="42"/>
  <c r="I994" i="42"/>
  <c r="I995" i="42"/>
  <c r="I996" i="42"/>
  <c r="I997" i="42"/>
  <c r="I998" i="42"/>
  <c r="I999" i="42"/>
  <c r="I1000" i="42"/>
  <c r="I1001" i="42"/>
  <c r="I1002" i="42"/>
  <c r="I1003" i="42"/>
  <c r="I1004" i="42"/>
  <c r="I1005" i="42"/>
  <c r="I1006" i="42"/>
  <c r="I1007" i="42"/>
  <c r="I1008" i="42"/>
  <c r="D1009" i="42"/>
  <c r="E1009" i="42"/>
  <c r="F1009" i="42"/>
  <c r="H1009" i="42"/>
  <c r="I4" i="43"/>
  <c r="D3" i="62" s="1"/>
  <c r="D198" i="62" s="1"/>
  <c r="I6" i="43"/>
  <c r="C8" i="29" s="1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2" i="43"/>
  <c r="I43" i="43"/>
  <c r="D45" i="43"/>
  <c r="E45" i="43"/>
  <c r="F45" i="43"/>
  <c r="G45" i="43"/>
  <c r="H45" i="43"/>
  <c r="I48" i="43"/>
  <c r="D7" i="62" s="1"/>
  <c r="I51" i="43"/>
  <c r="C9" i="29" s="1"/>
  <c r="I52" i="43"/>
  <c r="I53" i="43"/>
  <c r="I54" i="43"/>
  <c r="I55" i="43"/>
  <c r="I56" i="43"/>
  <c r="I57" i="43"/>
  <c r="I58" i="43"/>
  <c r="I59" i="43"/>
  <c r="I60" i="43"/>
  <c r="I61" i="43"/>
  <c r="I62" i="43"/>
  <c r="I63" i="43"/>
  <c r="I64" i="43"/>
  <c r="I65" i="43"/>
  <c r="I66" i="43"/>
  <c r="I67" i="43"/>
  <c r="I68" i="43"/>
  <c r="I69" i="43"/>
  <c r="I70" i="43"/>
  <c r="I71" i="43"/>
  <c r="I72" i="43"/>
  <c r="E74" i="43"/>
  <c r="F74" i="43"/>
  <c r="G74" i="43"/>
  <c r="H74" i="43"/>
  <c r="I77" i="43"/>
  <c r="I78" i="43"/>
  <c r="I79" i="43"/>
  <c r="I80" i="43"/>
  <c r="I81" i="43"/>
  <c r="I82" i="43"/>
  <c r="I83" i="43"/>
  <c r="I84" i="43"/>
  <c r="I85" i="43"/>
  <c r="I86" i="43"/>
  <c r="I87" i="43"/>
  <c r="D89" i="43"/>
  <c r="E89" i="43"/>
  <c r="F89" i="43"/>
  <c r="G89" i="43"/>
  <c r="H89" i="43"/>
  <c r="I92" i="43"/>
  <c r="D15" i="62" s="1"/>
  <c r="I93" i="43"/>
  <c r="I94" i="43"/>
  <c r="I95" i="43"/>
  <c r="D96" i="43"/>
  <c r="E96" i="43"/>
  <c r="F96" i="43"/>
  <c r="G96" i="43"/>
  <c r="H96" i="43"/>
  <c r="I102" i="43"/>
  <c r="I103" i="43"/>
  <c r="B30" i="24" s="1"/>
  <c r="I104" i="43"/>
  <c r="D106" i="43"/>
  <c r="E106" i="43"/>
  <c r="F106" i="43"/>
  <c r="G106" i="43"/>
  <c r="H106" i="43"/>
  <c r="I111" i="43"/>
  <c r="I115" i="43"/>
  <c r="I116" i="43"/>
  <c r="I117" i="43"/>
  <c r="I6" i="5"/>
  <c r="C31" i="62" s="1"/>
  <c r="I7" i="5"/>
  <c r="C32" i="62" s="1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E38" i="5"/>
  <c r="F38" i="5"/>
  <c r="H38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D73" i="5"/>
  <c r="E73" i="5"/>
  <c r="F73" i="5"/>
  <c r="H73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F108" i="5"/>
  <c r="H108" i="5"/>
  <c r="I111" i="5"/>
  <c r="C49" i="62" s="1"/>
  <c r="I112" i="5"/>
  <c r="C50" i="62" s="1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E137" i="5"/>
  <c r="F137" i="5"/>
  <c r="H137" i="5"/>
  <c r="I226" i="5"/>
  <c r="I227" i="5"/>
  <c r="I228" i="5"/>
  <c r="I229" i="5"/>
  <c r="I230" i="5"/>
  <c r="I234" i="5"/>
  <c r="C67" i="62" s="1"/>
  <c r="I235" i="5"/>
  <c r="C68" i="62" s="1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D260" i="5"/>
  <c r="E260" i="5"/>
  <c r="F260" i="5"/>
  <c r="H260" i="5"/>
  <c r="I292" i="5"/>
  <c r="C75" i="62" s="1"/>
  <c r="I293" i="5"/>
  <c r="C76" i="62" s="1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E319" i="5"/>
  <c r="F319" i="5"/>
  <c r="H319" i="5"/>
  <c r="I322" i="5"/>
  <c r="C84" i="62" s="1"/>
  <c r="I323" i="5"/>
  <c r="C85" i="62" s="1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9" i="5"/>
  <c r="C93" i="62" s="1"/>
  <c r="I360" i="5"/>
  <c r="C94" i="62" s="1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E385" i="5"/>
  <c r="F385" i="5"/>
  <c r="H385" i="5"/>
  <c r="I417" i="5"/>
  <c r="C102" i="62" s="1"/>
  <c r="I418" i="5"/>
  <c r="C103" i="62" s="1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D442" i="5"/>
  <c r="E442" i="5"/>
  <c r="F442" i="5"/>
  <c r="H442" i="5"/>
  <c r="I445" i="5"/>
  <c r="C111" i="62" s="1"/>
  <c r="I446" i="5"/>
  <c r="C112" i="62" s="1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H513" i="5"/>
  <c r="I516" i="5"/>
  <c r="C128" i="62" s="1"/>
  <c r="I517" i="5"/>
  <c r="C129" i="62" s="1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E542" i="5"/>
  <c r="F542" i="5"/>
  <c r="H542" i="5"/>
  <c r="I545" i="5"/>
  <c r="C137" i="62" s="1"/>
  <c r="I546" i="5"/>
  <c r="C138" i="62" s="1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F571" i="5"/>
  <c r="H571" i="5"/>
  <c r="I574" i="5"/>
  <c r="C148" i="62" s="1"/>
  <c r="I575" i="5"/>
  <c r="C149" i="62" s="1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9" i="5"/>
  <c r="I611" i="5"/>
  <c r="I612" i="5"/>
  <c r="D615" i="5"/>
  <c r="E615" i="5"/>
  <c r="F615" i="5"/>
  <c r="G615" i="5"/>
  <c r="H615" i="5"/>
  <c r="I620" i="5"/>
  <c r="C170" i="62" s="1"/>
  <c r="I621" i="5"/>
  <c r="C172" i="62" s="1"/>
  <c r="I622" i="5"/>
  <c r="C171" i="62" s="1"/>
  <c r="AC171" i="62" s="1"/>
  <c r="I623" i="5"/>
  <c r="C173" i="62" s="1"/>
  <c r="I624" i="5"/>
  <c r="C169" i="62" s="1"/>
  <c r="I625" i="5"/>
  <c r="C168" i="62" s="1"/>
  <c r="D626" i="5"/>
  <c r="E626" i="5"/>
  <c r="F626" i="5"/>
  <c r="G626" i="5"/>
  <c r="H626" i="5"/>
  <c r="I632" i="5"/>
  <c r="I6" i="4"/>
  <c r="I7" i="4"/>
  <c r="I8" i="4"/>
  <c r="C1018" i="4" s="1"/>
  <c r="I9" i="4"/>
  <c r="I10" i="4"/>
  <c r="I11" i="4"/>
  <c r="I12" i="4"/>
  <c r="I13" i="4"/>
  <c r="I14" i="4"/>
  <c r="I15" i="4"/>
  <c r="I16" i="4"/>
  <c r="C1027" i="4" s="1"/>
  <c r="I17" i="4"/>
  <c r="I18" i="4"/>
  <c r="I19" i="4"/>
  <c r="I20" i="4"/>
  <c r="I21" i="4"/>
  <c r="I22" i="4"/>
  <c r="I23" i="4"/>
  <c r="I24" i="4"/>
  <c r="C1035" i="4" s="1"/>
  <c r="I25" i="4"/>
  <c r="I26" i="4"/>
  <c r="I27" i="4"/>
  <c r="I28" i="4"/>
  <c r="I29" i="4"/>
  <c r="I30" i="4"/>
  <c r="I31" i="4"/>
  <c r="I32" i="4"/>
  <c r="C1044" i="4" s="1"/>
  <c r="I33" i="4"/>
  <c r="I34" i="4"/>
  <c r="I35" i="4"/>
  <c r="I36" i="4"/>
  <c r="D37" i="4"/>
  <c r="E37" i="4"/>
  <c r="F37" i="4"/>
  <c r="H37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D71" i="4"/>
  <c r="E71" i="4"/>
  <c r="F71" i="4"/>
  <c r="H71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D105" i="4"/>
  <c r="F105" i="4"/>
  <c r="H105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E139" i="4"/>
  <c r="F139" i="4"/>
  <c r="H139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D173" i="4"/>
  <c r="F173" i="4"/>
  <c r="H173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D206" i="4"/>
  <c r="E206" i="4"/>
  <c r="F206" i="4"/>
  <c r="H206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E240" i="4"/>
  <c r="F240" i="4"/>
  <c r="H240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D274" i="4"/>
  <c r="E274" i="4"/>
  <c r="F274" i="4"/>
  <c r="H274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D308" i="4"/>
  <c r="E308" i="4"/>
  <c r="F308" i="4"/>
  <c r="H308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D342" i="4"/>
  <c r="E342" i="4"/>
  <c r="F342" i="4"/>
  <c r="H342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E378" i="4"/>
  <c r="F378" i="4"/>
  <c r="H378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I405" i="4"/>
  <c r="I406" i="4"/>
  <c r="I407" i="4"/>
  <c r="I408" i="4"/>
  <c r="I409" i="4"/>
  <c r="I410" i="4"/>
  <c r="I411" i="4"/>
  <c r="I412" i="4"/>
  <c r="F413" i="4"/>
  <c r="H413" i="4"/>
  <c r="I416" i="4"/>
  <c r="I417" i="4"/>
  <c r="I418" i="4"/>
  <c r="I419" i="4"/>
  <c r="I420" i="4"/>
  <c r="I421" i="4"/>
  <c r="I422" i="4"/>
  <c r="I423" i="4"/>
  <c r="I424" i="4"/>
  <c r="I425" i="4"/>
  <c r="I426" i="4"/>
  <c r="I427" i="4"/>
  <c r="I428" i="4"/>
  <c r="I429" i="4"/>
  <c r="I430" i="4"/>
  <c r="I431" i="4"/>
  <c r="I432" i="4"/>
  <c r="I433" i="4"/>
  <c r="I434" i="4"/>
  <c r="I435" i="4"/>
  <c r="I436" i="4"/>
  <c r="I437" i="4"/>
  <c r="I438" i="4"/>
  <c r="I439" i="4"/>
  <c r="I440" i="4"/>
  <c r="I441" i="4"/>
  <c r="I442" i="4"/>
  <c r="I443" i="4"/>
  <c r="I444" i="4"/>
  <c r="I445" i="4"/>
  <c r="I446" i="4"/>
  <c r="I447" i="4"/>
  <c r="D448" i="4"/>
  <c r="E448" i="4"/>
  <c r="F448" i="4"/>
  <c r="H448" i="4"/>
  <c r="I451" i="4"/>
  <c r="I452" i="4"/>
  <c r="I453" i="4"/>
  <c r="I454" i="4"/>
  <c r="I455" i="4"/>
  <c r="I456" i="4"/>
  <c r="I457" i="4"/>
  <c r="I458" i="4"/>
  <c r="I459" i="4"/>
  <c r="I460" i="4"/>
  <c r="I461" i="4"/>
  <c r="I462" i="4"/>
  <c r="I463" i="4"/>
  <c r="I464" i="4"/>
  <c r="I465" i="4"/>
  <c r="I466" i="4"/>
  <c r="I467" i="4"/>
  <c r="I468" i="4"/>
  <c r="I469" i="4"/>
  <c r="I470" i="4"/>
  <c r="I471" i="4"/>
  <c r="I472" i="4"/>
  <c r="I473" i="4"/>
  <c r="I474" i="4"/>
  <c r="I475" i="4"/>
  <c r="I476" i="4"/>
  <c r="I477" i="4"/>
  <c r="I478" i="4"/>
  <c r="I479" i="4"/>
  <c r="I480" i="4"/>
  <c r="I481" i="4"/>
  <c r="I482" i="4"/>
  <c r="E483" i="4"/>
  <c r="F483" i="4"/>
  <c r="H483" i="4"/>
  <c r="I486" i="4"/>
  <c r="I487" i="4"/>
  <c r="I488" i="4"/>
  <c r="I489" i="4"/>
  <c r="I490" i="4"/>
  <c r="I491" i="4"/>
  <c r="I492" i="4"/>
  <c r="I493" i="4"/>
  <c r="I494" i="4"/>
  <c r="I495" i="4"/>
  <c r="I496" i="4"/>
  <c r="I497" i="4"/>
  <c r="I498" i="4"/>
  <c r="I499" i="4"/>
  <c r="I500" i="4"/>
  <c r="I501" i="4"/>
  <c r="I502" i="4"/>
  <c r="I503" i="4"/>
  <c r="I504" i="4"/>
  <c r="I505" i="4"/>
  <c r="I506" i="4"/>
  <c r="I507" i="4"/>
  <c r="I508" i="4"/>
  <c r="I509" i="4"/>
  <c r="I510" i="4"/>
  <c r="I511" i="4"/>
  <c r="I512" i="4"/>
  <c r="I513" i="4"/>
  <c r="I514" i="4"/>
  <c r="I515" i="4"/>
  <c r="I516" i="4"/>
  <c r="I517" i="4"/>
  <c r="F518" i="4"/>
  <c r="H518" i="4"/>
  <c r="I521" i="4"/>
  <c r="I522" i="4"/>
  <c r="I523" i="4"/>
  <c r="I524" i="4"/>
  <c r="I525" i="4"/>
  <c r="I526" i="4"/>
  <c r="I527" i="4"/>
  <c r="I528" i="4"/>
  <c r="I529" i="4"/>
  <c r="I530" i="4"/>
  <c r="I531" i="4"/>
  <c r="I532" i="4"/>
  <c r="I533" i="4"/>
  <c r="I534" i="4"/>
  <c r="I535" i="4"/>
  <c r="I536" i="4"/>
  <c r="I537" i="4"/>
  <c r="I538" i="4"/>
  <c r="I539" i="4"/>
  <c r="I540" i="4"/>
  <c r="I541" i="4"/>
  <c r="I542" i="4"/>
  <c r="I543" i="4"/>
  <c r="I544" i="4"/>
  <c r="I545" i="4"/>
  <c r="I546" i="4"/>
  <c r="I547" i="4"/>
  <c r="I548" i="4"/>
  <c r="I549" i="4"/>
  <c r="I550" i="4"/>
  <c r="I551" i="4"/>
  <c r="I552" i="4"/>
  <c r="D553" i="4"/>
  <c r="E553" i="4"/>
  <c r="F553" i="4"/>
  <c r="H553" i="4"/>
  <c r="I556" i="4"/>
  <c r="I557" i="4"/>
  <c r="I558" i="4"/>
  <c r="I559" i="4"/>
  <c r="I560" i="4"/>
  <c r="I561" i="4"/>
  <c r="I562" i="4"/>
  <c r="I563" i="4"/>
  <c r="I564" i="4"/>
  <c r="I565" i="4"/>
  <c r="I566" i="4"/>
  <c r="I567" i="4"/>
  <c r="I568" i="4"/>
  <c r="I569" i="4"/>
  <c r="I570" i="4"/>
  <c r="I571" i="4"/>
  <c r="I572" i="4"/>
  <c r="I573" i="4"/>
  <c r="I574" i="4"/>
  <c r="I575" i="4"/>
  <c r="I576" i="4"/>
  <c r="I577" i="4"/>
  <c r="I578" i="4"/>
  <c r="I579" i="4"/>
  <c r="I580" i="4"/>
  <c r="I581" i="4"/>
  <c r="I582" i="4"/>
  <c r="I583" i="4"/>
  <c r="I584" i="4"/>
  <c r="I585" i="4"/>
  <c r="I586" i="4"/>
  <c r="I587" i="4"/>
  <c r="F588" i="4"/>
  <c r="H588" i="4"/>
  <c r="I591" i="4"/>
  <c r="I592" i="4"/>
  <c r="I593" i="4"/>
  <c r="I594" i="4"/>
  <c r="I595" i="4"/>
  <c r="I596" i="4"/>
  <c r="I597" i="4"/>
  <c r="I598" i="4"/>
  <c r="I599" i="4"/>
  <c r="I600" i="4"/>
  <c r="I601" i="4"/>
  <c r="I602" i="4"/>
  <c r="I603" i="4"/>
  <c r="I604" i="4"/>
  <c r="I605" i="4"/>
  <c r="I606" i="4"/>
  <c r="I607" i="4"/>
  <c r="I608" i="4"/>
  <c r="I609" i="4"/>
  <c r="I610" i="4"/>
  <c r="I611" i="4"/>
  <c r="I612" i="4"/>
  <c r="I613" i="4"/>
  <c r="I614" i="4"/>
  <c r="I615" i="4"/>
  <c r="I616" i="4"/>
  <c r="I617" i="4"/>
  <c r="I618" i="4"/>
  <c r="C1043" i="4" s="1"/>
  <c r="I619" i="4"/>
  <c r="I620" i="4"/>
  <c r="I621" i="4"/>
  <c r="I622" i="4"/>
  <c r="I623" i="4"/>
  <c r="E624" i="4"/>
  <c r="F624" i="4"/>
  <c r="H624" i="4"/>
  <c r="I627" i="4"/>
  <c r="I628" i="4"/>
  <c r="I629" i="4"/>
  <c r="I630" i="4"/>
  <c r="I631" i="4"/>
  <c r="I632" i="4"/>
  <c r="I633" i="4"/>
  <c r="I634" i="4"/>
  <c r="I635" i="4"/>
  <c r="I636" i="4"/>
  <c r="I637" i="4"/>
  <c r="I638" i="4"/>
  <c r="I639" i="4"/>
  <c r="I640" i="4"/>
  <c r="I641" i="4"/>
  <c r="I642" i="4"/>
  <c r="I643" i="4"/>
  <c r="I644" i="4"/>
  <c r="I645" i="4"/>
  <c r="I646" i="4"/>
  <c r="I647" i="4"/>
  <c r="I648" i="4"/>
  <c r="I649" i="4"/>
  <c r="I650" i="4"/>
  <c r="I651" i="4"/>
  <c r="I652" i="4"/>
  <c r="I653" i="4"/>
  <c r="I654" i="4"/>
  <c r="I655" i="4"/>
  <c r="I656" i="4"/>
  <c r="I657" i="4"/>
  <c r="I658" i="4"/>
  <c r="D659" i="4"/>
  <c r="E659" i="4"/>
  <c r="F659" i="4"/>
  <c r="H659" i="4"/>
  <c r="I662" i="4"/>
  <c r="I663" i="4"/>
  <c r="I664" i="4"/>
  <c r="I665" i="4"/>
  <c r="I666" i="4"/>
  <c r="I667" i="4"/>
  <c r="I668" i="4"/>
  <c r="I669" i="4"/>
  <c r="I670" i="4"/>
  <c r="I671" i="4"/>
  <c r="I672" i="4"/>
  <c r="I673" i="4"/>
  <c r="I674" i="4"/>
  <c r="I675" i="4"/>
  <c r="I676" i="4"/>
  <c r="I677" i="4"/>
  <c r="I678" i="4"/>
  <c r="I679" i="4"/>
  <c r="I680" i="4"/>
  <c r="I681" i="4"/>
  <c r="I682" i="4"/>
  <c r="I683" i="4"/>
  <c r="I684" i="4"/>
  <c r="I685" i="4"/>
  <c r="I686" i="4"/>
  <c r="I687" i="4"/>
  <c r="I688" i="4"/>
  <c r="I689" i="4"/>
  <c r="I690" i="4"/>
  <c r="I691" i="4"/>
  <c r="I692" i="4"/>
  <c r="I693" i="4"/>
  <c r="H694" i="4"/>
  <c r="I697" i="4"/>
  <c r="I698" i="4"/>
  <c r="I699" i="4"/>
  <c r="I700" i="4"/>
  <c r="I701" i="4"/>
  <c r="I702" i="4"/>
  <c r="I703" i="4"/>
  <c r="I704" i="4"/>
  <c r="I705" i="4"/>
  <c r="I706" i="4"/>
  <c r="I707" i="4"/>
  <c r="I708" i="4"/>
  <c r="I709" i="4"/>
  <c r="I710" i="4"/>
  <c r="I711" i="4"/>
  <c r="I712" i="4"/>
  <c r="I713" i="4"/>
  <c r="I714" i="4"/>
  <c r="I715" i="4"/>
  <c r="I716" i="4"/>
  <c r="I717" i="4"/>
  <c r="I718" i="4"/>
  <c r="I719" i="4"/>
  <c r="I720" i="4"/>
  <c r="I721" i="4"/>
  <c r="I722" i="4"/>
  <c r="I723" i="4"/>
  <c r="I724" i="4"/>
  <c r="I725" i="4"/>
  <c r="I726" i="4"/>
  <c r="I727" i="4"/>
  <c r="I728" i="4"/>
  <c r="F729" i="4"/>
  <c r="H729" i="4"/>
  <c r="I732" i="4"/>
  <c r="I733" i="4"/>
  <c r="I734" i="4"/>
  <c r="I735" i="4"/>
  <c r="I736" i="4"/>
  <c r="I737" i="4"/>
  <c r="I738" i="4"/>
  <c r="I739" i="4"/>
  <c r="I740" i="4"/>
  <c r="I741" i="4"/>
  <c r="I742" i="4"/>
  <c r="I743" i="4"/>
  <c r="I744" i="4"/>
  <c r="I745" i="4"/>
  <c r="I746" i="4"/>
  <c r="I747" i="4"/>
  <c r="I748" i="4"/>
  <c r="I749" i="4"/>
  <c r="I750" i="4"/>
  <c r="I751" i="4"/>
  <c r="I752" i="4"/>
  <c r="I753" i="4"/>
  <c r="I754" i="4"/>
  <c r="I755" i="4"/>
  <c r="I756" i="4"/>
  <c r="I757" i="4"/>
  <c r="I758" i="4"/>
  <c r="I759" i="4"/>
  <c r="I760" i="4"/>
  <c r="I761" i="4"/>
  <c r="I762" i="4"/>
  <c r="I763" i="4"/>
  <c r="F764" i="4"/>
  <c r="H764" i="4"/>
  <c r="I767" i="4"/>
  <c r="I768" i="4"/>
  <c r="I769" i="4"/>
  <c r="I770" i="4"/>
  <c r="I771" i="4"/>
  <c r="I772" i="4"/>
  <c r="I773" i="4"/>
  <c r="I774" i="4"/>
  <c r="I775" i="4"/>
  <c r="I776" i="4"/>
  <c r="I777" i="4"/>
  <c r="I778" i="4"/>
  <c r="I779" i="4"/>
  <c r="I780" i="4"/>
  <c r="I781" i="4"/>
  <c r="I782" i="4"/>
  <c r="I783" i="4"/>
  <c r="I784" i="4"/>
  <c r="I785" i="4"/>
  <c r="I786" i="4"/>
  <c r="I787" i="4"/>
  <c r="I788" i="4"/>
  <c r="I789" i="4"/>
  <c r="I790" i="4"/>
  <c r="I791" i="4"/>
  <c r="I792" i="4"/>
  <c r="I793" i="4"/>
  <c r="I794" i="4"/>
  <c r="I795" i="4"/>
  <c r="I796" i="4"/>
  <c r="I797" i="4"/>
  <c r="I798" i="4"/>
  <c r="E799" i="4"/>
  <c r="F799" i="4"/>
  <c r="H799" i="4"/>
  <c r="I802" i="4"/>
  <c r="I803" i="4"/>
  <c r="I804" i="4"/>
  <c r="I805" i="4"/>
  <c r="I806" i="4"/>
  <c r="I807" i="4"/>
  <c r="I808" i="4"/>
  <c r="I809" i="4"/>
  <c r="I810" i="4"/>
  <c r="I811" i="4"/>
  <c r="I812" i="4"/>
  <c r="I813" i="4"/>
  <c r="I814" i="4"/>
  <c r="I815" i="4"/>
  <c r="I816" i="4"/>
  <c r="I817" i="4"/>
  <c r="I818" i="4"/>
  <c r="I819" i="4"/>
  <c r="I820" i="4"/>
  <c r="I821" i="4"/>
  <c r="I822" i="4"/>
  <c r="I823" i="4"/>
  <c r="I824" i="4"/>
  <c r="I825" i="4"/>
  <c r="I826" i="4"/>
  <c r="I827" i="4"/>
  <c r="I828" i="4"/>
  <c r="I829" i="4"/>
  <c r="I830" i="4"/>
  <c r="I831" i="4"/>
  <c r="I832" i="4"/>
  <c r="I833" i="4"/>
  <c r="F834" i="4"/>
  <c r="H834" i="4"/>
  <c r="I837" i="4"/>
  <c r="I838" i="4"/>
  <c r="I839" i="4"/>
  <c r="I840" i="4"/>
  <c r="I841" i="4"/>
  <c r="I842" i="4"/>
  <c r="I843" i="4"/>
  <c r="I844" i="4"/>
  <c r="I845" i="4"/>
  <c r="I846" i="4"/>
  <c r="I847" i="4"/>
  <c r="I848" i="4"/>
  <c r="I849" i="4"/>
  <c r="I850" i="4"/>
  <c r="I851" i="4"/>
  <c r="I852" i="4"/>
  <c r="I853" i="4"/>
  <c r="I854" i="4"/>
  <c r="I855" i="4"/>
  <c r="I856" i="4"/>
  <c r="I857" i="4"/>
  <c r="I858" i="4"/>
  <c r="I859" i="4"/>
  <c r="I860" i="4"/>
  <c r="I861" i="4"/>
  <c r="I862" i="4"/>
  <c r="I863" i="4"/>
  <c r="I864" i="4"/>
  <c r="I865" i="4"/>
  <c r="I866" i="4"/>
  <c r="I867" i="4"/>
  <c r="I868" i="4"/>
  <c r="D869" i="4"/>
  <c r="E869" i="4"/>
  <c r="F869" i="4"/>
  <c r="H869" i="4"/>
  <c r="I872" i="4"/>
  <c r="I873" i="4"/>
  <c r="I874" i="4"/>
  <c r="I875" i="4"/>
  <c r="I876" i="4"/>
  <c r="I877" i="4"/>
  <c r="I878" i="4"/>
  <c r="I879" i="4"/>
  <c r="I880" i="4"/>
  <c r="I881" i="4"/>
  <c r="I882" i="4"/>
  <c r="I883" i="4"/>
  <c r="I884" i="4"/>
  <c r="I885" i="4"/>
  <c r="I886" i="4"/>
  <c r="I887" i="4"/>
  <c r="I888" i="4"/>
  <c r="I889" i="4"/>
  <c r="I890" i="4"/>
  <c r="I891" i="4"/>
  <c r="I892" i="4"/>
  <c r="I893" i="4"/>
  <c r="I894" i="4"/>
  <c r="I895" i="4"/>
  <c r="I896" i="4"/>
  <c r="I897" i="4"/>
  <c r="I898" i="4"/>
  <c r="I899" i="4"/>
  <c r="I900" i="4"/>
  <c r="I901" i="4"/>
  <c r="I902" i="4"/>
  <c r="I903" i="4"/>
  <c r="D904" i="4"/>
  <c r="E904" i="4"/>
  <c r="F904" i="4"/>
  <c r="H904" i="4"/>
  <c r="I907" i="4"/>
  <c r="I908" i="4"/>
  <c r="I909" i="4"/>
  <c r="I910" i="4"/>
  <c r="I911" i="4"/>
  <c r="I912" i="4"/>
  <c r="I913" i="4"/>
  <c r="I914" i="4"/>
  <c r="I915" i="4"/>
  <c r="I916" i="4"/>
  <c r="I917" i="4"/>
  <c r="I918" i="4"/>
  <c r="I919" i="4"/>
  <c r="I920" i="4"/>
  <c r="I921" i="4"/>
  <c r="I922" i="4"/>
  <c r="I923" i="4"/>
  <c r="I924" i="4"/>
  <c r="I925" i="4"/>
  <c r="I926" i="4"/>
  <c r="I927" i="4"/>
  <c r="I928" i="4"/>
  <c r="I929" i="4"/>
  <c r="I930" i="4"/>
  <c r="I931" i="4"/>
  <c r="I932" i="4"/>
  <c r="I933" i="4"/>
  <c r="I934" i="4"/>
  <c r="I935" i="4"/>
  <c r="I936" i="4"/>
  <c r="I937" i="4"/>
  <c r="I938" i="4"/>
  <c r="D939" i="4"/>
  <c r="E939" i="4"/>
  <c r="F939" i="4"/>
  <c r="H939" i="4"/>
  <c r="I942" i="4"/>
  <c r="I943" i="4"/>
  <c r="I944" i="4"/>
  <c r="I945" i="4"/>
  <c r="I946" i="4"/>
  <c r="I947" i="4"/>
  <c r="I948" i="4"/>
  <c r="I949" i="4"/>
  <c r="I950" i="4"/>
  <c r="I951" i="4"/>
  <c r="I952" i="4"/>
  <c r="I953" i="4"/>
  <c r="I954" i="4"/>
  <c r="I955" i="4"/>
  <c r="I956" i="4"/>
  <c r="I957" i="4"/>
  <c r="I958" i="4"/>
  <c r="I959" i="4"/>
  <c r="I960" i="4"/>
  <c r="I961" i="4"/>
  <c r="I962" i="4"/>
  <c r="I963" i="4"/>
  <c r="I964" i="4"/>
  <c r="I965" i="4"/>
  <c r="I966" i="4"/>
  <c r="I967" i="4"/>
  <c r="I968" i="4"/>
  <c r="I969" i="4"/>
  <c r="I970" i="4"/>
  <c r="I971" i="4"/>
  <c r="I972" i="4"/>
  <c r="I973" i="4"/>
  <c r="E974" i="4"/>
  <c r="F974" i="4"/>
  <c r="H974" i="4"/>
  <c r="I977" i="4"/>
  <c r="I978" i="4"/>
  <c r="I979" i="4"/>
  <c r="I980" i="4"/>
  <c r="I981" i="4"/>
  <c r="I982" i="4"/>
  <c r="I983" i="4"/>
  <c r="I984" i="4"/>
  <c r="I985" i="4"/>
  <c r="I986" i="4"/>
  <c r="I987" i="4"/>
  <c r="I988" i="4"/>
  <c r="I989" i="4"/>
  <c r="I990" i="4"/>
  <c r="I991" i="4"/>
  <c r="I992" i="4"/>
  <c r="I993" i="4"/>
  <c r="I994" i="4"/>
  <c r="I995" i="4"/>
  <c r="I996" i="4"/>
  <c r="I997" i="4"/>
  <c r="I998" i="4"/>
  <c r="I999" i="4"/>
  <c r="I1000" i="4"/>
  <c r="I1001" i="4"/>
  <c r="I1002" i="4"/>
  <c r="I1003" i="4"/>
  <c r="I1004" i="4"/>
  <c r="I1005" i="4"/>
  <c r="I1006" i="4"/>
  <c r="I1007" i="4"/>
  <c r="I1008" i="4"/>
  <c r="D1009" i="4"/>
  <c r="E1009" i="4"/>
  <c r="F1009" i="4"/>
  <c r="H1009" i="4"/>
  <c r="B8" i="29"/>
  <c r="B10" i="29"/>
  <c r="F650" i="5"/>
  <c r="B9" i="29"/>
  <c r="H650" i="5"/>
  <c r="G650" i="5"/>
  <c r="H36" i="22"/>
  <c r="B28" i="27"/>
  <c r="E45" i="21"/>
  <c r="E54" i="21" s="1"/>
  <c r="E59" i="21" s="1"/>
  <c r="C1046" i="4" l="1"/>
  <c r="C1037" i="4"/>
  <c r="C1029" i="4"/>
  <c r="C1020" i="4"/>
  <c r="C1040" i="42"/>
  <c r="C1032" i="42"/>
  <c r="C1023" i="42"/>
  <c r="G52" i="7"/>
  <c r="H65" i="7"/>
  <c r="L35" i="62"/>
  <c r="C1045" i="4"/>
  <c r="C1036" i="4"/>
  <c r="C1028" i="4"/>
  <c r="C1019" i="4"/>
  <c r="C1047" i="42"/>
  <c r="C1039" i="42"/>
  <c r="C1031" i="42"/>
  <c r="C1022" i="42"/>
  <c r="U27" i="62"/>
  <c r="C1046" i="42"/>
  <c r="C1038" i="42"/>
  <c r="C1030" i="42"/>
  <c r="C1021" i="42"/>
  <c r="C1024" i="4"/>
  <c r="C1042" i="4"/>
  <c r="C1034" i="4"/>
  <c r="C1026" i="4"/>
  <c r="C1017" i="4"/>
  <c r="C23" i="62" s="1"/>
  <c r="C1045" i="42"/>
  <c r="C1037" i="42"/>
  <c r="C1029" i="42"/>
  <c r="C1020" i="42"/>
  <c r="C1041" i="4"/>
  <c r="C26" i="62" s="1"/>
  <c r="C1033" i="4"/>
  <c r="C1025" i="4"/>
  <c r="C1016" i="4"/>
  <c r="C22" i="62" s="1"/>
  <c r="C1044" i="42"/>
  <c r="C1036" i="42"/>
  <c r="C1028" i="42"/>
  <c r="C1019" i="42"/>
  <c r="C1040" i="4"/>
  <c r="C1032" i="4"/>
  <c r="C1023" i="4"/>
  <c r="C1024" i="42"/>
  <c r="C1043" i="42"/>
  <c r="C1035" i="42"/>
  <c r="C1027" i="42"/>
  <c r="C1018" i="42"/>
  <c r="C1048" i="4"/>
  <c r="C1039" i="4"/>
  <c r="C25" i="62" s="1"/>
  <c r="C1031" i="4"/>
  <c r="C1022" i="4"/>
  <c r="C1034" i="42"/>
  <c r="C1026" i="42"/>
  <c r="C1017" i="42"/>
  <c r="C1047" i="4"/>
  <c r="C1038" i="4"/>
  <c r="C1030" i="4"/>
  <c r="C1021" i="4"/>
  <c r="C1041" i="42"/>
  <c r="C1033" i="42"/>
  <c r="C1025" i="42"/>
  <c r="C1016" i="42"/>
  <c r="P6" i="62"/>
  <c r="P10" i="62" s="1"/>
  <c r="P12" i="62" s="1"/>
  <c r="G45" i="39"/>
  <c r="I27" i="14"/>
  <c r="E12" i="32" s="1"/>
  <c r="E18" i="32" s="1"/>
  <c r="E22" i="32" s="1"/>
  <c r="F37" i="14"/>
  <c r="C10" i="31"/>
  <c r="T26" i="62"/>
  <c r="N174" i="62"/>
  <c r="H43" i="12"/>
  <c r="H48" i="12" s="1"/>
  <c r="D43" i="12"/>
  <c r="D48" i="12" s="1"/>
  <c r="B21" i="32"/>
  <c r="E53" i="11"/>
  <c r="E63" i="11" s="1"/>
  <c r="L174" i="62"/>
  <c r="L33" i="62"/>
  <c r="J24" i="62"/>
  <c r="G41" i="18"/>
  <c r="F54" i="21"/>
  <c r="H45" i="21"/>
  <c r="H54" i="21" s="1"/>
  <c r="H59" i="21" s="1"/>
  <c r="H151" i="7"/>
  <c r="H45" i="39"/>
  <c r="H54" i="39" s="1"/>
  <c r="H59" i="39" s="1"/>
  <c r="W26" i="62"/>
  <c r="G45" i="21"/>
  <c r="G49" i="13"/>
  <c r="P153" i="62"/>
  <c r="E86" i="7"/>
  <c r="E182" i="7" s="1"/>
  <c r="I166" i="7"/>
  <c r="F162" i="62"/>
  <c r="F163" i="62" s="1"/>
  <c r="D98" i="43"/>
  <c r="D100" i="43" s="1"/>
  <c r="D108" i="43" s="1"/>
  <c r="D651" i="41" s="1"/>
  <c r="E98" i="43"/>
  <c r="E100" i="43" s="1"/>
  <c r="E108" i="43" s="1"/>
  <c r="E651" i="41" s="1"/>
  <c r="H46" i="18"/>
  <c r="O174" i="62"/>
  <c r="D43" i="17"/>
  <c r="D52" i="17" s="1"/>
  <c r="Z174" i="62"/>
  <c r="W174" i="62"/>
  <c r="I10" i="39"/>
  <c r="I12" i="39" s="1"/>
  <c r="I57" i="39" s="1"/>
  <c r="C28" i="27"/>
  <c r="D168" i="7"/>
  <c r="D179" i="7" s="1"/>
  <c r="M33" i="62"/>
  <c r="M37" i="62" s="1"/>
  <c r="M145" i="62" s="1"/>
  <c r="I20" i="12"/>
  <c r="I22" i="12" s="1"/>
  <c r="G46" i="18"/>
  <c r="V27" i="62"/>
  <c r="W35" i="62"/>
  <c r="AA36" i="62"/>
  <c r="E6" i="62"/>
  <c r="E10" i="62" s="1"/>
  <c r="E12" i="62" s="1"/>
  <c r="E18" i="62" s="1"/>
  <c r="D43" i="55"/>
  <c r="D48" i="55" s="1"/>
  <c r="C120" i="62"/>
  <c r="E2" i="47"/>
  <c r="G130" i="7" s="1"/>
  <c r="C21" i="32"/>
  <c r="F43" i="55"/>
  <c r="F48" i="55" s="1"/>
  <c r="H37" i="14"/>
  <c r="H42" i="14" s="1"/>
  <c r="D37" i="14"/>
  <c r="D42" i="14" s="1"/>
  <c r="R16" i="62"/>
  <c r="T24" i="62"/>
  <c r="H46" i="19"/>
  <c r="H51" i="19" s="1"/>
  <c r="D46" i="19"/>
  <c r="W24" i="62"/>
  <c r="I89" i="43"/>
  <c r="D9" i="62" s="1"/>
  <c r="D41" i="62"/>
  <c r="I84" i="7"/>
  <c r="G17" i="29" s="1"/>
  <c r="F65" i="7"/>
  <c r="F86" i="7" s="1"/>
  <c r="F182" i="7" s="1"/>
  <c r="C16" i="31"/>
  <c r="O16" i="62"/>
  <c r="O6" i="62"/>
  <c r="R6" i="62"/>
  <c r="I14" i="17"/>
  <c r="I16" i="17" s="1"/>
  <c r="I46" i="17" s="1"/>
  <c r="V198" i="62"/>
  <c r="U198" i="62"/>
  <c r="Z36" i="62"/>
  <c r="F45" i="39"/>
  <c r="C119" i="62"/>
  <c r="D16" i="62"/>
  <c r="D40" i="62"/>
  <c r="E174" i="62"/>
  <c r="E95" i="62"/>
  <c r="E99" i="62" s="1"/>
  <c r="H174" i="62"/>
  <c r="M174" i="62"/>
  <c r="M162" i="62"/>
  <c r="M163" i="62" s="1"/>
  <c r="M24" i="62"/>
  <c r="M28" i="62" s="1"/>
  <c r="M6" i="62"/>
  <c r="M10" i="62" s="1"/>
  <c r="M12" i="62" s="1"/>
  <c r="M18" i="62" s="1"/>
  <c r="E43" i="12"/>
  <c r="E48" i="12" s="1"/>
  <c r="N16" i="62"/>
  <c r="N6" i="62"/>
  <c r="N10" i="62" s="1"/>
  <c r="N12" i="62" s="1"/>
  <c r="O15" i="62"/>
  <c r="C15" i="31"/>
  <c r="C11" i="31"/>
  <c r="C14" i="31" s="1"/>
  <c r="O7" i="62"/>
  <c r="AC7" i="62" s="1"/>
  <c r="O3" i="62"/>
  <c r="O198" i="62" s="1"/>
  <c r="C8" i="31"/>
  <c r="E49" i="13"/>
  <c r="E54" i="13" s="1"/>
  <c r="F42" i="14"/>
  <c r="T27" i="62"/>
  <c r="E43" i="17"/>
  <c r="E52" i="17" s="1"/>
  <c r="T6" i="62"/>
  <c r="T10" i="62" s="1"/>
  <c r="T12" i="62" s="1"/>
  <c r="T18" i="62" s="1"/>
  <c r="V174" i="62"/>
  <c r="V26" i="62"/>
  <c r="V24" i="62"/>
  <c r="I17" i="19"/>
  <c r="H47" i="20"/>
  <c r="H56" i="20" s="1"/>
  <c r="H61" i="20" s="1"/>
  <c r="Z26" i="62"/>
  <c r="Z24" i="62"/>
  <c r="G54" i="21"/>
  <c r="G59" i="21" s="1"/>
  <c r="I29" i="21"/>
  <c r="Z22" i="62"/>
  <c r="W23" i="62"/>
  <c r="W28" i="62" s="1"/>
  <c r="I10" i="21"/>
  <c r="I12" i="21" s="1"/>
  <c r="I57" i="21" s="1"/>
  <c r="G54" i="39"/>
  <c r="G59" i="39" s="1"/>
  <c r="AA26" i="62"/>
  <c r="AA24" i="62"/>
  <c r="AA198" i="62"/>
  <c r="AA12" i="62"/>
  <c r="AA18" i="62" s="1"/>
  <c r="C13" i="26"/>
  <c r="D13" i="26" s="1"/>
  <c r="F13" i="26" s="1"/>
  <c r="C41" i="62"/>
  <c r="I106" i="43"/>
  <c r="D120" i="62"/>
  <c r="H168" i="7"/>
  <c r="H179" i="7" s="1"/>
  <c r="H16" i="62"/>
  <c r="E45" i="10"/>
  <c r="E50" i="10" s="1"/>
  <c r="L37" i="62"/>
  <c r="L145" i="62" s="1"/>
  <c r="L165" i="62" s="1"/>
  <c r="L176" i="62" s="1"/>
  <c r="N162" i="62"/>
  <c r="N163" i="62" s="1"/>
  <c r="N165" i="62" s="1"/>
  <c r="N176" i="62" s="1"/>
  <c r="C20" i="32"/>
  <c r="C22" i="32" s="1"/>
  <c r="C24" i="32" s="1"/>
  <c r="O162" i="62"/>
  <c r="O163" i="62" s="1"/>
  <c r="O165" i="62" s="1"/>
  <c r="P16" i="62"/>
  <c r="G37" i="14"/>
  <c r="G42" i="14" s="1"/>
  <c r="Q26" i="62"/>
  <c r="Q28" i="62" s="1"/>
  <c r="Q165" i="62" s="1"/>
  <c r="Q6" i="62"/>
  <c r="Q10" i="62" s="1"/>
  <c r="Q12" i="62" s="1"/>
  <c r="Q18" i="62" s="1"/>
  <c r="R26" i="62"/>
  <c r="R24" i="62"/>
  <c r="R8" i="62"/>
  <c r="T174" i="62"/>
  <c r="T198" i="62"/>
  <c r="E46" i="19"/>
  <c r="E51" i="19" s="1"/>
  <c r="F46" i="19"/>
  <c r="F51" i="19" s="1"/>
  <c r="Z6" i="62"/>
  <c r="Z10" i="62" s="1"/>
  <c r="Z12" i="62" s="1"/>
  <c r="W33" i="62"/>
  <c r="W198" i="62"/>
  <c r="W12" i="62"/>
  <c r="W18" i="62" s="1"/>
  <c r="C10" i="26"/>
  <c r="D10" i="26" s="1"/>
  <c r="F10" i="26" s="1"/>
  <c r="C40" i="62"/>
  <c r="D119" i="62"/>
  <c r="E46" i="9"/>
  <c r="E51" i="9" s="1"/>
  <c r="E77" i="62"/>
  <c r="E81" i="62" s="1"/>
  <c r="F45" i="10"/>
  <c r="F50" i="10" s="1"/>
  <c r="L6" i="62"/>
  <c r="L10" i="62" s="1"/>
  <c r="L12" i="62" s="1"/>
  <c r="L18" i="62" s="1"/>
  <c r="E43" i="55"/>
  <c r="E48" i="55" s="1"/>
  <c r="P174" i="62"/>
  <c r="P152" i="62"/>
  <c r="I35" i="14"/>
  <c r="I37" i="14" s="1"/>
  <c r="D26" i="23" s="1"/>
  <c r="D19" i="27" s="1"/>
  <c r="Q172" i="62"/>
  <c r="Q174" i="62" s="1"/>
  <c r="E42" i="14"/>
  <c r="Q198" i="62"/>
  <c r="R174" i="62"/>
  <c r="E75" i="37"/>
  <c r="E85" i="37" s="1"/>
  <c r="E90" i="37" s="1"/>
  <c r="R35" i="62"/>
  <c r="R33" i="62"/>
  <c r="G43" i="17"/>
  <c r="G52" i="17" s="1"/>
  <c r="V6" i="62"/>
  <c r="V10" i="62" s="1"/>
  <c r="V12" i="62" s="1"/>
  <c r="V18" i="62" s="1"/>
  <c r="I48" i="22"/>
  <c r="U172" i="62"/>
  <c r="U174" i="62" s="1"/>
  <c r="U26" i="62"/>
  <c r="U24" i="62"/>
  <c r="U6" i="62"/>
  <c r="U10" i="62" s="1"/>
  <c r="U12" i="62" s="1"/>
  <c r="U18" i="62" s="1"/>
  <c r="F47" i="20"/>
  <c r="F56" i="20" s="1"/>
  <c r="F61" i="20" s="1"/>
  <c r="Z35" i="62"/>
  <c r="Z33" i="62"/>
  <c r="G47" i="20"/>
  <c r="G56" i="20" s="1"/>
  <c r="G61" i="20" s="1"/>
  <c r="G15" i="31"/>
  <c r="Z15" i="62"/>
  <c r="AC15" i="62" s="1"/>
  <c r="Z198" i="62"/>
  <c r="W36" i="62"/>
  <c r="AA174" i="62"/>
  <c r="AA35" i="62"/>
  <c r="AA33" i="62"/>
  <c r="C16" i="26"/>
  <c r="C10" i="62"/>
  <c r="C12" i="62" s="1"/>
  <c r="C18" i="62" s="1"/>
  <c r="K6" i="62"/>
  <c r="K10" i="62" s="1"/>
  <c r="K12" i="62" s="1"/>
  <c r="K18" i="62" s="1"/>
  <c r="H43" i="54"/>
  <c r="E43" i="54"/>
  <c r="E48" i="54" s="1"/>
  <c r="K24" i="62"/>
  <c r="K174" i="62"/>
  <c r="K26" i="62"/>
  <c r="F43" i="54"/>
  <c r="F48" i="54" s="1"/>
  <c r="J6" i="62"/>
  <c r="J10" i="62" s="1"/>
  <c r="J12" i="62" s="1"/>
  <c r="J18" i="62" s="1"/>
  <c r="J174" i="62"/>
  <c r="J33" i="62"/>
  <c r="J37" i="62" s="1"/>
  <c r="J145" i="62" s="1"/>
  <c r="Q2" i="47"/>
  <c r="P2" i="47"/>
  <c r="N2" i="47"/>
  <c r="F34" i="62"/>
  <c r="AC170" i="62"/>
  <c r="H110" i="34"/>
  <c r="H121" i="34" s="1"/>
  <c r="H126" i="34" s="1"/>
  <c r="F25" i="62"/>
  <c r="F36" i="62"/>
  <c r="F33" i="62"/>
  <c r="F198" i="62"/>
  <c r="F174" i="62"/>
  <c r="F35" i="62"/>
  <c r="F110" i="34"/>
  <c r="F121" i="34" s="1"/>
  <c r="F126" i="34" s="1"/>
  <c r="F27" i="62"/>
  <c r="AC173" i="62"/>
  <c r="D141" i="62"/>
  <c r="D123" i="62"/>
  <c r="D97" i="62"/>
  <c r="D79" i="62"/>
  <c r="D43" i="62"/>
  <c r="D115" i="62"/>
  <c r="D70" i="62"/>
  <c r="D53" i="62"/>
  <c r="D131" i="62"/>
  <c r="D87" i="62"/>
  <c r="AC168" i="62"/>
  <c r="C105" i="62"/>
  <c r="C96" i="62"/>
  <c r="C52" i="62"/>
  <c r="C78" i="62"/>
  <c r="C179" i="62"/>
  <c r="B24" i="30"/>
  <c r="E604" i="41"/>
  <c r="D150" i="62"/>
  <c r="D130" i="62"/>
  <c r="D121" i="62"/>
  <c r="D116" i="62"/>
  <c r="D105" i="62"/>
  <c r="D86" i="62"/>
  <c r="D69" i="62"/>
  <c r="D61" i="62"/>
  <c r="AC61" i="62" s="1"/>
  <c r="D54" i="62"/>
  <c r="D35" i="62"/>
  <c r="D140" i="62"/>
  <c r="D122" i="62"/>
  <c r="D96" i="62"/>
  <c r="D78" i="62"/>
  <c r="D71" i="62"/>
  <c r="D153" i="62"/>
  <c r="D132" i="62"/>
  <c r="D113" i="62"/>
  <c r="D88" i="62"/>
  <c r="D51" i="62"/>
  <c r="D45" i="62"/>
  <c r="D42" i="62"/>
  <c r="D34" i="62"/>
  <c r="D152" i="62"/>
  <c r="D107" i="62"/>
  <c r="D80" i="62"/>
  <c r="D63" i="62"/>
  <c r="D142" i="62"/>
  <c r="D124" i="62"/>
  <c r="D104" i="62"/>
  <c r="D98" i="62"/>
  <c r="D60" i="62"/>
  <c r="AC60" i="62" s="1"/>
  <c r="D151" i="62"/>
  <c r="D52" i="62"/>
  <c r="D44" i="62"/>
  <c r="H604" i="41"/>
  <c r="D36" i="62"/>
  <c r="D33" i="62"/>
  <c r="D604" i="41"/>
  <c r="AC169" i="62"/>
  <c r="D174" i="62"/>
  <c r="D139" i="62"/>
  <c r="D133" i="62"/>
  <c r="D114" i="62"/>
  <c r="D106" i="62"/>
  <c r="D95" i="62"/>
  <c r="D89" i="62"/>
  <c r="D77" i="62"/>
  <c r="D72" i="62"/>
  <c r="D62" i="62"/>
  <c r="AC62" i="62" s="1"/>
  <c r="F604" i="41"/>
  <c r="C88" i="62"/>
  <c r="C71" i="62"/>
  <c r="C72" i="62"/>
  <c r="C35" i="62"/>
  <c r="C115" i="62"/>
  <c r="D604" i="5"/>
  <c r="C98" i="62"/>
  <c r="C69" i="62"/>
  <c r="C54" i="62"/>
  <c r="C97" i="62"/>
  <c r="C70" i="62"/>
  <c r="C53" i="62"/>
  <c r="H604" i="5"/>
  <c r="C95" i="62"/>
  <c r="C51" i="62"/>
  <c r="F604" i="5"/>
  <c r="E604" i="5"/>
  <c r="E1011" i="4"/>
  <c r="F1011" i="4"/>
  <c r="X102" i="47"/>
  <c r="I2" i="47"/>
  <c r="R2" i="47"/>
  <c r="F24" i="62"/>
  <c r="F10" i="62"/>
  <c r="F26" i="62"/>
  <c r="B33" i="24"/>
  <c r="F14" i="62"/>
  <c r="C121" i="62"/>
  <c r="C116" i="62"/>
  <c r="C140" i="62"/>
  <c r="C133" i="62"/>
  <c r="C122" i="62"/>
  <c r="C106" i="62"/>
  <c r="C80" i="62"/>
  <c r="C63" i="62"/>
  <c r="C150" i="62"/>
  <c r="C113" i="62"/>
  <c r="C87" i="62"/>
  <c r="C45" i="62"/>
  <c r="C42" i="62"/>
  <c r="C34" i="62"/>
  <c r="C89" i="62"/>
  <c r="C152" i="62"/>
  <c r="C139" i="62"/>
  <c r="C114" i="62"/>
  <c r="C107" i="62"/>
  <c r="C86" i="62"/>
  <c r="C174" i="62"/>
  <c r="C130" i="62"/>
  <c r="C153" i="62"/>
  <c r="C142" i="62"/>
  <c r="C124" i="62"/>
  <c r="C77" i="62"/>
  <c r="C132" i="62"/>
  <c r="C79" i="62"/>
  <c r="C44" i="62"/>
  <c r="C36" i="62"/>
  <c r="C33" i="62"/>
  <c r="C151" i="62"/>
  <c r="C141" i="62"/>
  <c r="C131" i="62"/>
  <c r="C123" i="62"/>
  <c r="C104" i="62"/>
  <c r="C43" i="62"/>
  <c r="F75" i="37"/>
  <c r="F85" i="37" s="1"/>
  <c r="F90" i="37" s="1"/>
  <c r="D75" i="37"/>
  <c r="D85" i="37" s="1"/>
  <c r="D90" i="37" s="1"/>
  <c r="G54" i="13"/>
  <c r="E47" i="20"/>
  <c r="E56" i="20" s="1"/>
  <c r="E61" i="20" s="1"/>
  <c r="D47" i="20"/>
  <c r="D56" i="20" s="1"/>
  <c r="D61" i="20" s="1"/>
  <c r="H53" i="11"/>
  <c r="H63" i="11" s="1"/>
  <c r="H68" i="11" s="1"/>
  <c r="I51" i="11"/>
  <c r="J17" i="30" s="1"/>
  <c r="G45" i="10"/>
  <c r="G50" i="10" s="1"/>
  <c r="I18" i="10"/>
  <c r="I20" i="10" s="1"/>
  <c r="B14" i="27" s="1"/>
  <c r="H48" i="54"/>
  <c r="E50" i="8"/>
  <c r="E60" i="8" s="1"/>
  <c r="E65" i="8" s="1"/>
  <c r="I119" i="34"/>
  <c r="E23" i="30" s="1"/>
  <c r="I14" i="34"/>
  <c r="I16" i="34" s="1"/>
  <c r="B9" i="27" s="1"/>
  <c r="E1011" i="42"/>
  <c r="G98" i="43"/>
  <c r="G100" i="43" s="1"/>
  <c r="G108" i="43" s="1"/>
  <c r="G651" i="41" s="1"/>
  <c r="I626" i="5"/>
  <c r="B23" i="30" s="1"/>
  <c r="B17" i="30"/>
  <c r="I58" i="8"/>
  <c r="I23" i="30" s="1"/>
  <c r="G43" i="12"/>
  <c r="G48" i="12" s="1"/>
  <c r="I31" i="20"/>
  <c r="H86" i="7"/>
  <c r="H182" i="7" s="1"/>
  <c r="B16" i="27"/>
  <c r="I46" i="12"/>
  <c r="I20" i="55"/>
  <c r="I22" i="55" s="1"/>
  <c r="I65" i="37"/>
  <c r="B50" i="24"/>
  <c r="I71" i="37"/>
  <c r="R162" i="62" s="1"/>
  <c r="R163" i="62" s="1"/>
  <c r="I44" i="9"/>
  <c r="D23" i="30" s="1"/>
  <c r="F151" i="7"/>
  <c r="F168" i="7" s="1"/>
  <c r="F179" i="7" s="1"/>
  <c r="F184" i="7" s="1"/>
  <c r="I43" i="10"/>
  <c r="E24" i="32"/>
  <c r="H46" i="9"/>
  <c r="H51" i="9" s="1"/>
  <c r="D110" i="34"/>
  <c r="D121" i="34" s="1"/>
  <c r="D126" i="34" s="1"/>
  <c r="I52" i="7"/>
  <c r="H2" i="47"/>
  <c r="V2" i="47"/>
  <c r="J2" i="47"/>
  <c r="M2" i="47"/>
  <c r="E151" i="7"/>
  <c r="E168" i="7" s="1"/>
  <c r="E179" i="7" s="1"/>
  <c r="E184" i="7" s="1"/>
  <c r="I83" i="37"/>
  <c r="H75" i="37"/>
  <c r="H85" i="37" s="1"/>
  <c r="H90" i="37" s="1"/>
  <c r="H38" i="22"/>
  <c r="B27" i="24" s="1"/>
  <c r="E68" i="11"/>
  <c r="C17" i="30"/>
  <c r="I43" i="11"/>
  <c r="J18" i="30" s="1"/>
  <c r="G10" i="31"/>
  <c r="G14" i="31" s="1"/>
  <c r="H1011" i="4"/>
  <c r="I33" i="17"/>
  <c r="K18" i="30" s="1"/>
  <c r="K19" i="30" s="1"/>
  <c r="K21" i="30" s="1"/>
  <c r="E46" i="18"/>
  <c r="D650" i="5"/>
  <c r="D86" i="7"/>
  <c r="D182" i="7" s="1"/>
  <c r="I48" i="8"/>
  <c r="I9" i="30" s="1"/>
  <c r="I15" i="30" s="1"/>
  <c r="I34" i="12"/>
  <c r="E45" i="39"/>
  <c r="E54" i="39" s="1"/>
  <c r="E59" i="39" s="1"/>
  <c r="D1011" i="42"/>
  <c r="D46" i="9"/>
  <c r="D51" i="9" s="1"/>
  <c r="L2" i="47"/>
  <c r="G2" i="47"/>
  <c r="O2" i="47"/>
  <c r="W2" i="47"/>
  <c r="D43" i="54"/>
  <c r="D48" i="54" s="1"/>
  <c r="I41" i="55"/>
  <c r="C26" i="32" s="1"/>
  <c r="I39" i="18"/>
  <c r="K17" i="29"/>
  <c r="D45" i="21"/>
  <c r="D54" i="21" s="1"/>
  <c r="D59" i="21" s="1"/>
  <c r="X11" i="47"/>
  <c r="U2" i="47"/>
  <c r="S2" i="47"/>
  <c r="K2" i="47"/>
  <c r="F50" i="8"/>
  <c r="F60" i="8" s="1"/>
  <c r="F65" i="8" s="1"/>
  <c r="I61" i="11"/>
  <c r="F53" i="11"/>
  <c r="F63" i="11" s="1"/>
  <c r="F68" i="11" s="1"/>
  <c r="D53" i="11"/>
  <c r="D63" i="11" s="1"/>
  <c r="D68" i="11" s="1"/>
  <c r="I41" i="12"/>
  <c r="B26" i="32" s="1"/>
  <c r="G43" i="55"/>
  <c r="G48" i="55" s="1"/>
  <c r="D10" i="31"/>
  <c r="I16" i="13"/>
  <c r="I18" i="13" s="1"/>
  <c r="B18" i="27" s="1"/>
  <c r="H43" i="17"/>
  <c r="H52" i="17" s="1"/>
  <c r="G8" i="31"/>
  <c r="E650" i="5"/>
  <c r="I52" i="21"/>
  <c r="I615" i="5"/>
  <c r="I625" i="41"/>
  <c r="C23" i="30" s="1"/>
  <c r="G46" i="9"/>
  <c r="T2" i="47"/>
  <c r="F2" i="47"/>
  <c r="I177" i="7"/>
  <c r="G23" i="30" s="1"/>
  <c r="D45" i="10"/>
  <c r="I39" i="13"/>
  <c r="D49" i="13"/>
  <c r="D54" i="13" s="1"/>
  <c r="I44" i="19"/>
  <c r="E110" i="34"/>
  <c r="E121" i="34" s="1"/>
  <c r="E126" i="34" s="1"/>
  <c r="H98" i="43"/>
  <c r="H100" i="43" s="1"/>
  <c r="H108" i="43" s="1"/>
  <c r="H651" i="41" s="1"/>
  <c r="F1011" i="42"/>
  <c r="F46" i="9"/>
  <c r="F51" i="9" s="1"/>
  <c r="F59" i="21"/>
  <c r="G16" i="31"/>
  <c r="I96" i="43"/>
  <c r="F43" i="17"/>
  <c r="F52" i="17" s="1"/>
  <c r="B54" i="24"/>
  <c r="B56" i="24"/>
  <c r="I14" i="9"/>
  <c r="I16" i="9" s="1"/>
  <c r="B8" i="27" s="1"/>
  <c r="H45" i="10"/>
  <c r="H50" i="10" s="1"/>
  <c r="F43" i="12"/>
  <c r="F48" i="12" s="1"/>
  <c r="H43" i="55"/>
  <c r="H48" i="55" s="1"/>
  <c r="G75" i="37"/>
  <c r="G85" i="37" s="1"/>
  <c r="G90" i="37" s="1"/>
  <c r="F41" i="18"/>
  <c r="F46" i="18" s="1"/>
  <c r="I54" i="20"/>
  <c r="F98" i="43"/>
  <c r="F100" i="43" s="1"/>
  <c r="F108" i="43" s="1"/>
  <c r="F651" i="41" s="1"/>
  <c r="H50" i="8"/>
  <c r="H60" i="8" s="1"/>
  <c r="H65" i="8" s="1"/>
  <c r="G46" i="19"/>
  <c r="G51" i="19" s="1"/>
  <c r="I615" i="41"/>
  <c r="B13" i="29"/>
  <c r="B18" i="29"/>
  <c r="B14" i="29"/>
  <c r="D1011" i="4"/>
  <c r="B66" i="24"/>
  <c r="C17" i="29"/>
  <c r="C14" i="29"/>
  <c r="C10" i="29"/>
  <c r="M10" i="29" s="1"/>
  <c r="I45" i="43"/>
  <c r="D6" i="62" s="1"/>
  <c r="C5" i="29"/>
  <c r="C22" i="30"/>
  <c r="G51" i="9"/>
  <c r="I49" i="9"/>
  <c r="F8" i="30"/>
  <c r="B36" i="24"/>
  <c r="B16" i="29"/>
  <c r="B12" i="29"/>
  <c r="D42" i="22"/>
  <c r="B22" i="30"/>
  <c r="I614" i="41"/>
  <c r="D162" i="62" s="1"/>
  <c r="D163" i="62" s="1"/>
  <c r="C16" i="29"/>
  <c r="B37" i="24"/>
  <c r="I74" i="43"/>
  <c r="D8" i="62" s="1"/>
  <c r="C12" i="29"/>
  <c r="H1011" i="42"/>
  <c r="B10" i="27"/>
  <c r="D18" i="29"/>
  <c r="D9" i="29"/>
  <c r="M9" i="29" s="1"/>
  <c r="D5" i="29"/>
  <c r="E18" i="30"/>
  <c r="E18" i="29"/>
  <c r="E14" i="29"/>
  <c r="E12" i="29"/>
  <c r="E5" i="29"/>
  <c r="D46" i="22"/>
  <c r="G22" i="30"/>
  <c r="A138" i="7"/>
  <c r="B41" i="24"/>
  <c r="G16" i="29"/>
  <c r="C52" i="7"/>
  <c r="G5" i="29"/>
  <c r="I18" i="54"/>
  <c r="I20" i="54" s="1"/>
  <c r="J17" i="29"/>
  <c r="J13" i="29"/>
  <c r="I31" i="11"/>
  <c r="B45" i="24"/>
  <c r="J11" i="29"/>
  <c r="I13" i="11"/>
  <c r="I15" i="11" s="1"/>
  <c r="D16" i="31"/>
  <c r="D12" i="31"/>
  <c r="I12" i="31" s="1"/>
  <c r="M8" i="29"/>
  <c r="D43" i="22"/>
  <c r="D22" i="30"/>
  <c r="I36" i="9"/>
  <c r="D18" i="30" s="1"/>
  <c r="D19" i="30" s="1"/>
  <c r="D21" i="30" s="1"/>
  <c r="D17" i="29"/>
  <c r="B38" i="24"/>
  <c r="D16" i="29"/>
  <c r="D11" i="29"/>
  <c r="E22" i="30"/>
  <c r="D44" i="22"/>
  <c r="E17" i="29"/>
  <c r="E16" i="29"/>
  <c r="B39" i="24"/>
  <c r="E13" i="29"/>
  <c r="E11" i="29"/>
  <c r="F5" i="29"/>
  <c r="C138" i="7"/>
  <c r="C54" i="7"/>
  <c r="A52" i="7"/>
  <c r="D50" i="8"/>
  <c r="D60" i="8" s="1"/>
  <c r="D65" i="8" s="1"/>
  <c r="I16" i="29"/>
  <c r="B43" i="24"/>
  <c r="I13" i="29"/>
  <c r="I11" i="29"/>
  <c r="I15" i="8"/>
  <c r="I17" i="8" s="1"/>
  <c r="I41" i="54"/>
  <c r="J22" i="30"/>
  <c r="D50" i="10"/>
  <c r="I35" i="10"/>
  <c r="G53" i="11"/>
  <c r="G63" i="11" s="1"/>
  <c r="G68" i="11" s="1"/>
  <c r="B20" i="32"/>
  <c r="B16" i="31"/>
  <c r="B10" i="31"/>
  <c r="D25" i="32"/>
  <c r="I42" i="22"/>
  <c r="I47" i="13"/>
  <c r="H49" i="13"/>
  <c r="H54" i="13" s="1"/>
  <c r="F49" i="13"/>
  <c r="F54" i="13" s="1"/>
  <c r="E15" i="31"/>
  <c r="B49" i="24"/>
  <c r="E10" i="31"/>
  <c r="D17" i="31"/>
  <c r="I17" i="31" s="1"/>
  <c r="L22" i="30"/>
  <c r="D41" i="18"/>
  <c r="D46" i="18" s="1"/>
  <c r="I31" i="18"/>
  <c r="D51" i="19"/>
  <c r="I36" i="19"/>
  <c r="I46" i="19" s="1"/>
  <c r="D33" i="23" s="1"/>
  <c r="D24" i="27" s="1"/>
  <c r="I45" i="20"/>
  <c r="I43" i="21"/>
  <c r="I45" i="21" s="1"/>
  <c r="I52" i="39"/>
  <c r="H26" i="32" s="1"/>
  <c r="F54" i="39"/>
  <c r="F59" i="39" s="1"/>
  <c r="H16" i="31"/>
  <c r="H10" i="31"/>
  <c r="H14" i="31" s="1"/>
  <c r="D49" i="22"/>
  <c r="I47" i="22"/>
  <c r="I43" i="22"/>
  <c r="B44" i="24"/>
  <c r="G26" i="25"/>
  <c r="G37" i="25" s="1"/>
  <c r="G42" i="25" s="1"/>
  <c r="E48" i="25" s="1"/>
  <c r="F49" i="25" s="1"/>
  <c r="G52" i="25" s="1"/>
  <c r="G54" i="25" s="1"/>
  <c r="K16" i="29"/>
  <c r="J5" i="29"/>
  <c r="D13" i="31"/>
  <c r="I13" i="31" s="1"/>
  <c r="E25" i="32"/>
  <c r="I22" i="30"/>
  <c r="D47" i="22"/>
  <c r="I17" i="29"/>
  <c r="I5" i="29"/>
  <c r="D48" i="22"/>
  <c r="J14" i="29"/>
  <c r="I13" i="14"/>
  <c r="I15" i="14" s="1"/>
  <c r="E16" i="31"/>
  <c r="E8" i="31"/>
  <c r="I47" i="37"/>
  <c r="I23" i="37"/>
  <c r="I25" i="37" s="1"/>
  <c r="I41" i="17"/>
  <c r="K11" i="29"/>
  <c r="K15" i="29" s="1"/>
  <c r="L16" i="29"/>
  <c r="B53" i="24"/>
  <c r="I12" i="18"/>
  <c r="I14" i="18" s="1"/>
  <c r="L5" i="29"/>
  <c r="I19" i="19"/>
  <c r="B55" i="24"/>
  <c r="I12" i="20"/>
  <c r="I14" i="20" s="1"/>
  <c r="I43" i="39"/>
  <c r="H12" i="32" s="1"/>
  <c r="H18" i="32" s="1"/>
  <c r="D45" i="39"/>
  <c r="D54" i="39" s="1"/>
  <c r="D59" i="39" s="1"/>
  <c r="I29" i="39"/>
  <c r="I46" i="22"/>
  <c r="I44" i="22"/>
  <c r="B52" i="24"/>
  <c r="B48" i="24"/>
  <c r="B46" i="24"/>
  <c r="J16" i="29"/>
  <c r="I14" i="29"/>
  <c r="L11" i="29"/>
  <c r="L15" i="29" s="1"/>
  <c r="K5" i="29"/>
  <c r="K22" i="30"/>
  <c r="D15" i="31"/>
  <c r="B15" i="31"/>
  <c r="D11" i="31"/>
  <c r="B11" i="31"/>
  <c r="D8" i="31"/>
  <c r="B8" i="31"/>
  <c r="B57" i="24"/>
  <c r="C14" i="26"/>
  <c r="D14" i="26" s="1"/>
  <c r="F14" i="26" s="1"/>
  <c r="L17" i="29"/>
  <c r="H15" i="31"/>
  <c r="H8" i="31"/>
  <c r="I650" i="5"/>
  <c r="C24" i="62" l="1"/>
  <c r="AC69" i="62"/>
  <c r="G103" i="7"/>
  <c r="G126" i="7"/>
  <c r="G105" i="7"/>
  <c r="G9" i="7"/>
  <c r="G120" i="7"/>
  <c r="G61" i="7"/>
  <c r="G37" i="7"/>
  <c r="G30" i="7"/>
  <c r="C18" i="31"/>
  <c r="C20" i="31" s="1"/>
  <c r="C27" i="62"/>
  <c r="G32" i="7"/>
  <c r="I32" i="7" s="1"/>
  <c r="G117" i="7"/>
  <c r="G119" i="7"/>
  <c r="G40" i="7"/>
  <c r="G13" i="7"/>
  <c r="G128" i="7"/>
  <c r="G124" i="7"/>
  <c r="G45" i="7"/>
  <c r="I45" i="7" s="1"/>
  <c r="G38" i="7"/>
  <c r="AC3" i="62"/>
  <c r="G53" i="7"/>
  <c r="G12" i="7"/>
  <c r="G127" i="7"/>
  <c r="G116" i="7"/>
  <c r="G28" i="7"/>
  <c r="G18" i="7"/>
  <c r="G58" i="7"/>
  <c r="G46" i="7"/>
  <c r="G102" i="7"/>
  <c r="G11" i="7"/>
  <c r="G27" i="7"/>
  <c r="G10" i="7"/>
  <c r="I10" i="7" s="1"/>
  <c r="G36" i="7"/>
  <c r="G8" i="7"/>
  <c r="G95" i="7"/>
  <c r="G99" i="7"/>
  <c r="G59" i="7"/>
  <c r="G132" i="7"/>
  <c r="G34" i="7"/>
  <c r="G35" i="7"/>
  <c r="G15" i="7"/>
  <c r="G54" i="7"/>
  <c r="G44" i="7"/>
  <c r="G39" i="7"/>
  <c r="G113" i="7"/>
  <c r="G100" i="7"/>
  <c r="I54" i="21"/>
  <c r="D36" i="23" s="1"/>
  <c r="D26" i="27" s="1"/>
  <c r="G16" i="7"/>
  <c r="G55" i="7"/>
  <c r="G43" i="7"/>
  <c r="G31" i="7"/>
  <c r="G125" i="7"/>
  <c r="G57" i="7"/>
  <c r="G101" i="7"/>
  <c r="I101" i="7" s="1"/>
  <c r="G42" i="7"/>
  <c r="G121" i="7"/>
  <c r="G114" i="7"/>
  <c r="G33" i="7"/>
  <c r="G96" i="7"/>
  <c r="G56" i="7"/>
  <c r="G60" i="7"/>
  <c r="G19" i="7"/>
  <c r="I19" i="7" s="1"/>
  <c r="G98" i="7"/>
  <c r="G131" i="7"/>
  <c r="G14" i="7"/>
  <c r="G129" i="7"/>
  <c r="G122" i="7"/>
  <c r="G115" i="7"/>
  <c r="G41" i="7"/>
  <c r="G118" i="7"/>
  <c r="I118" i="7" s="1"/>
  <c r="G97" i="7"/>
  <c r="G123" i="7"/>
  <c r="G104" i="7"/>
  <c r="G106" i="7"/>
  <c r="G17" i="7"/>
  <c r="G29" i="7"/>
  <c r="R37" i="62"/>
  <c r="R145" i="62" s="1"/>
  <c r="R165" i="62" s="1"/>
  <c r="R176" i="62" s="1"/>
  <c r="AC124" i="62"/>
  <c r="R28" i="62"/>
  <c r="C9" i="28"/>
  <c r="F16" i="26"/>
  <c r="AA37" i="62"/>
  <c r="AA145" i="62" s="1"/>
  <c r="AA165" i="62" s="1"/>
  <c r="AA176" i="62" s="1"/>
  <c r="AA196" i="62" s="1"/>
  <c r="AA28" i="62"/>
  <c r="G26" i="32"/>
  <c r="T28" i="62"/>
  <c r="T165" i="62" s="1"/>
  <c r="T176" i="62" s="1"/>
  <c r="T196" i="62" s="1"/>
  <c r="AC172" i="62"/>
  <c r="I25" i="32"/>
  <c r="C13" i="28" s="1"/>
  <c r="I52" i="13"/>
  <c r="P154" i="62"/>
  <c r="P165" i="62" s="1"/>
  <c r="P176" i="62" s="1"/>
  <c r="AC16" i="62"/>
  <c r="AC131" i="62"/>
  <c r="AC123" i="62"/>
  <c r="AC87" i="62"/>
  <c r="A139" i="7"/>
  <c r="A53" i="7"/>
  <c r="A140" i="7"/>
  <c r="C53" i="7"/>
  <c r="C139" i="7"/>
  <c r="D16" i="26"/>
  <c r="Z18" i="62"/>
  <c r="AC96" i="62"/>
  <c r="B27" i="27"/>
  <c r="B26" i="27"/>
  <c r="AC141" i="62"/>
  <c r="AC104" i="62"/>
  <c r="AC86" i="62"/>
  <c r="U28" i="62"/>
  <c r="U165" i="62" s="1"/>
  <c r="B22" i="27"/>
  <c r="V28" i="62"/>
  <c r="V165" i="62" s="1"/>
  <c r="V176" i="62" s="1"/>
  <c r="V196" i="62" s="1"/>
  <c r="I43" i="55"/>
  <c r="C17" i="27" s="1"/>
  <c r="I11" i="31"/>
  <c r="B14" i="31"/>
  <c r="D606" i="41"/>
  <c r="D617" i="41" s="1"/>
  <c r="D627" i="41" s="1"/>
  <c r="D649" i="41" s="1"/>
  <c r="D653" i="41" s="1"/>
  <c r="C55" i="7"/>
  <c r="I54" i="7"/>
  <c r="I124" i="7"/>
  <c r="I99" i="7"/>
  <c r="AC79" i="62"/>
  <c r="AC45" i="62"/>
  <c r="Z37" i="62"/>
  <c r="Z145" i="62" s="1"/>
  <c r="D14" i="62"/>
  <c r="AC14" i="62" s="1"/>
  <c r="C18" i="29"/>
  <c r="M18" i="29" s="1"/>
  <c r="B9" i="28" s="1"/>
  <c r="I116" i="7"/>
  <c r="I105" i="7"/>
  <c r="I96" i="7"/>
  <c r="H184" i="7"/>
  <c r="D26" i="32"/>
  <c r="C140" i="7"/>
  <c r="E26" i="32"/>
  <c r="A54" i="7"/>
  <c r="O176" i="62"/>
  <c r="I122" i="7"/>
  <c r="I120" i="7"/>
  <c r="I129" i="7"/>
  <c r="D184" i="7"/>
  <c r="E145" i="62"/>
  <c r="E165" i="62" s="1"/>
  <c r="E176" i="62" s="1"/>
  <c r="E196" i="62" s="1"/>
  <c r="I128" i="7"/>
  <c r="I98" i="7"/>
  <c r="I132" i="7"/>
  <c r="I115" i="7"/>
  <c r="I131" i="7"/>
  <c r="G8" i="32"/>
  <c r="G11" i="32" s="1"/>
  <c r="W37" i="62"/>
  <c r="W145" i="62" s="1"/>
  <c r="W165" i="62" s="1"/>
  <c r="W176" i="62" s="1"/>
  <c r="W196" i="62" s="1"/>
  <c r="Z28" i="62"/>
  <c r="I106" i="7"/>
  <c r="I125" i="7"/>
  <c r="I97" i="7"/>
  <c r="Q176" i="62"/>
  <c r="Q196" i="62" s="1"/>
  <c r="U176" i="62"/>
  <c r="U196" i="62" s="1"/>
  <c r="D10" i="62"/>
  <c r="D12" i="62" s="1"/>
  <c r="A56" i="7"/>
  <c r="I46" i="55"/>
  <c r="I48" i="55" s="1"/>
  <c r="B17" i="27"/>
  <c r="L23" i="30"/>
  <c r="AC105" i="62"/>
  <c r="N18" i="62"/>
  <c r="N196" i="62" s="1"/>
  <c r="I45" i="10"/>
  <c r="D19" i="23" s="1"/>
  <c r="D14" i="27" s="1"/>
  <c r="J12" i="30"/>
  <c r="M165" i="62"/>
  <c r="M176" i="62" s="1"/>
  <c r="M196" i="62" s="1"/>
  <c r="O10" i="62"/>
  <c r="O12" i="62" s="1"/>
  <c r="O18" i="62" s="1"/>
  <c r="I46" i="9"/>
  <c r="D12" i="23" s="1"/>
  <c r="D8" i="27" s="1"/>
  <c r="P18" i="62"/>
  <c r="P196" i="62" s="1"/>
  <c r="L196" i="62"/>
  <c r="R10" i="62"/>
  <c r="R12" i="62" s="1"/>
  <c r="R18" i="62" s="1"/>
  <c r="AC174" i="62"/>
  <c r="A113" i="7"/>
  <c r="C9" i="7"/>
  <c r="I40" i="7"/>
  <c r="I126" i="7"/>
  <c r="A16" i="7"/>
  <c r="C119" i="7"/>
  <c r="C43" i="7"/>
  <c r="I123" i="7"/>
  <c r="C32" i="7"/>
  <c r="A130" i="7"/>
  <c r="C104" i="7"/>
  <c r="I127" i="7"/>
  <c r="A43" i="7"/>
  <c r="I59" i="7"/>
  <c r="A15" i="7"/>
  <c r="A121" i="7"/>
  <c r="I121" i="7"/>
  <c r="I103" i="7"/>
  <c r="I102" i="7"/>
  <c r="I117" i="7"/>
  <c r="A33" i="7"/>
  <c r="I43" i="7"/>
  <c r="A102" i="7"/>
  <c r="A30" i="7"/>
  <c r="A125" i="7"/>
  <c r="I113" i="7"/>
  <c r="I114" i="7"/>
  <c r="A18" i="7"/>
  <c r="C129" i="7"/>
  <c r="C96" i="7"/>
  <c r="C58" i="7"/>
  <c r="A59" i="7"/>
  <c r="C12" i="7"/>
  <c r="I8" i="7"/>
  <c r="C146" i="7"/>
  <c r="A131" i="7"/>
  <c r="I130" i="7"/>
  <c r="I124" i="34"/>
  <c r="AC33" i="62"/>
  <c r="AC43" i="62"/>
  <c r="AC36" i="62"/>
  <c r="AC106" i="62"/>
  <c r="AC42" i="62"/>
  <c r="AC95" i="62"/>
  <c r="AC140" i="62"/>
  <c r="H606" i="41"/>
  <c r="H617" i="41" s="1"/>
  <c r="H627" i="41" s="1"/>
  <c r="H649" i="41" s="1"/>
  <c r="H653" i="41" s="1"/>
  <c r="AC53" i="62"/>
  <c r="AC114" i="62"/>
  <c r="AC115" i="62"/>
  <c r="AC80" i="62"/>
  <c r="AC113" i="62"/>
  <c r="AC70" i="62"/>
  <c r="AC153" i="62"/>
  <c r="AC89" i="62"/>
  <c r="AC130" i="62"/>
  <c r="AC34" i="62"/>
  <c r="AC98" i="62"/>
  <c r="E606" i="41"/>
  <c r="E617" i="41" s="1"/>
  <c r="E627" i="41" s="1"/>
  <c r="E649" i="41" s="1"/>
  <c r="E653" i="41" s="1"/>
  <c r="AC150" i="62"/>
  <c r="AC97" i="62"/>
  <c r="AC71" i="62"/>
  <c r="AC35" i="62"/>
  <c r="AC151" i="62"/>
  <c r="AC54" i="62"/>
  <c r="AC78" i="62"/>
  <c r="D27" i="62"/>
  <c r="D24" i="62"/>
  <c r="D25" i="62"/>
  <c r="D26" i="62"/>
  <c r="AC52" i="62"/>
  <c r="E606" i="5"/>
  <c r="E617" i="5" s="1"/>
  <c r="E628" i="5" s="1"/>
  <c r="E648" i="5" s="1"/>
  <c r="E652" i="5" s="1"/>
  <c r="AC148" i="62"/>
  <c r="AC179" i="62"/>
  <c r="C194" i="62"/>
  <c r="AC31" i="62"/>
  <c r="AC51" i="62"/>
  <c r="AC44" i="62"/>
  <c r="AC122" i="62"/>
  <c r="AC132" i="62"/>
  <c r="AC107" i="62"/>
  <c r="AC77" i="62"/>
  <c r="AC116" i="62"/>
  <c r="AC72" i="62"/>
  <c r="AC133" i="62"/>
  <c r="AC139" i="62"/>
  <c r="AC121" i="62"/>
  <c r="AC142" i="62"/>
  <c r="AC152" i="62"/>
  <c r="AC63" i="62"/>
  <c r="AC88" i="62"/>
  <c r="AC137" i="62"/>
  <c r="F606" i="5"/>
  <c r="F617" i="5" s="1"/>
  <c r="F628" i="5" s="1"/>
  <c r="AC75" i="62"/>
  <c r="AC111" i="62"/>
  <c r="AC128" i="62"/>
  <c r="AC49" i="62"/>
  <c r="AC84" i="62"/>
  <c r="AC93" i="62"/>
  <c r="AC58" i="62"/>
  <c r="AC67" i="62"/>
  <c r="AC102" i="62"/>
  <c r="B60" i="24"/>
  <c r="B61" i="24" s="1"/>
  <c r="B18" i="31"/>
  <c r="B20" i="31" s="1"/>
  <c r="I15" i="31"/>
  <c r="L19" i="29"/>
  <c r="L21" i="29" s="1"/>
  <c r="C15" i="7"/>
  <c r="I31" i="7"/>
  <c r="C42" i="7"/>
  <c r="A57" i="7"/>
  <c r="I100" i="7"/>
  <c r="C117" i="7"/>
  <c r="A128" i="7"/>
  <c r="C142" i="7"/>
  <c r="I11" i="7"/>
  <c r="C29" i="7"/>
  <c r="A40" i="7"/>
  <c r="C120" i="7"/>
  <c r="A147" i="7"/>
  <c r="C128" i="7"/>
  <c r="A123" i="7"/>
  <c r="C106" i="7"/>
  <c r="A101" i="7"/>
  <c r="I58" i="7"/>
  <c r="I42" i="7"/>
  <c r="C37" i="7"/>
  <c r="A32" i="7"/>
  <c r="C14" i="7"/>
  <c r="A9" i="7"/>
  <c r="C145" i="7"/>
  <c r="C127" i="7"/>
  <c r="A122" i="7"/>
  <c r="C105" i="7"/>
  <c r="A100" i="7"/>
  <c r="I61" i="7"/>
  <c r="C56" i="7"/>
  <c r="C40" i="7"/>
  <c r="A35" i="7"/>
  <c r="I29" i="7"/>
  <c r="C17" i="7"/>
  <c r="A12" i="7"/>
  <c r="A146" i="7"/>
  <c r="C122" i="7"/>
  <c r="A117" i="7"/>
  <c r="C100" i="7"/>
  <c r="A95" i="7"/>
  <c r="A58" i="7"/>
  <c r="A42" i="7"/>
  <c r="I36" i="7"/>
  <c r="C31" i="7"/>
  <c r="A19" i="7"/>
  <c r="I13" i="7"/>
  <c r="C8" i="7"/>
  <c r="C144" i="7"/>
  <c r="A132" i="7"/>
  <c r="C121" i="7"/>
  <c r="A116" i="7"/>
  <c r="I104" i="7"/>
  <c r="C99" i="7"/>
  <c r="A61" i="7"/>
  <c r="I55" i="7"/>
  <c r="A45" i="7"/>
  <c r="I39" i="7"/>
  <c r="C34" i="7"/>
  <c r="A29" i="7"/>
  <c r="I16" i="7"/>
  <c r="C11" i="7"/>
  <c r="A145" i="7"/>
  <c r="C132" i="7"/>
  <c r="A127" i="7"/>
  <c r="C116" i="7"/>
  <c r="A105" i="7"/>
  <c r="C57" i="7"/>
  <c r="I46" i="7"/>
  <c r="C41" i="7"/>
  <c r="A36" i="7"/>
  <c r="I30" i="7"/>
  <c r="C18" i="7"/>
  <c r="A13" i="7"/>
  <c r="C143" i="7"/>
  <c r="C131" i="7"/>
  <c r="A126" i="7"/>
  <c r="C115" i="7"/>
  <c r="A104" i="7"/>
  <c r="C60" i="7"/>
  <c r="A55" i="7"/>
  <c r="C44" i="7"/>
  <c r="A39" i="7"/>
  <c r="I33" i="7"/>
  <c r="A141" i="7"/>
  <c r="C124" i="7"/>
  <c r="A119" i="7"/>
  <c r="C102" i="7"/>
  <c r="A97" i="7"/>
  <c r="A60" i="7"/>
  <c r="A44" i="7"/>
  <c r="I38" i="7"/>
  <c r="C33" i="7"/>
  <c r="A28" i="7"/>
  <c r="I15" i="7"/>
  <c r="C10" i="7"/>
  <c r="C147" i="7"/>
  <c r="C123" i="7"/>
  <c r="A118" i="7"/>
  <c r="C101" i="7"/>
  <c r="A96" i="7"/>
  <c r="I57" i="7"/>
  <c r="I41" i="7"/>
  <c r="C36" i="7"/>
  <c r="A31" i="7"/>
  <c r="I18" i="7"/>
  <c r="C13" i="7"/>
  <c r="A27" i="7"/>
  <c r="A37" i="7"/>
  <c r="C95" i="7"/>
  <c r="A106" i="7"/>
  <c r="A17" i="7"/>
  <c r="I34" i="7"/>
  <c r="C45" i="7"/>
  <c r="I56" i="7"/>
  <c r="C98" i="7"/>
  <c r="A115" i="7"/>
  <c r="I12" i="7"/>
  <c r="I27" i="7"/>
  <c r="I37" i="7"/>
  <c r="C113" i="7"/>
  <c r="A124" i="7"/>
  <c r="I17" i="7"/>
  <c r="C35" i="7"/>
  <c r="A46" i="7"/>
  <c r="C59" i="7"/>
  <c r="A99" i="7"/>
  <c r="C126" i="7"/>
  <c r="A142" i="7"/>
  <c r="A14" i="7"/>
  <c r="C28" i="7"/>
  <c r="C38" i="7"/>
  <c r="C97" i="7"/>
  <c r="A114" i="7"/>
  <c r="I9" i="7"/>
  <c r="C27" i="7"/>
  <c r="A38" i="7"/>
  <c r="I60" i="7"/>
  <c r="C118" i="7"/>
  <c r="A129" i="7"/>
  <c r="A143" i="7"/>
  <c r="A10" i="7"/>
  <c r="C19" i="7"/>
  <c r="I35" i="7"/>
  <c r="C46" i="7"/>
  <c r="C103" i="7"/>
  <c r="A120" i="7"/>
  <c r="C16" i="7"/>
  <c r="A34" i="7"/>
  <c r="I44" i="7"/>
  <c r="C114" i="7"/>
  <c r="I14" i="7"/>
  <c r="C30" i="7"/>
  <c r="A41" i="7"/>
  <c r="A98" i="7"/>
  <c r="C125" i="7"/>
  <c r="C141" i="7"/>
  <c r="A11" i="7"/>
  <c r="I28" i="7"/>
  <c r="C39" i="7"/>
  <c r="C61" i="7"/>
  <c r="A103" i="7"/>
  <c r="I119" i="7"/>
  <c r="C130" i="7"/>
  <c r="A144" i="7"/>
  <c r="A8" i="7"/>
  <c r="F12" i="62"/>
  <c r="I651" i="41"/>
  <c r="B18" i="30"/>
  <c r="C162" i="62"/>
  <c r="D606" i="5"/>
  <c r="D617" i="5" s="1"/>
  <c r="D628" i="5" s="1"/>
  <c r="I8" i="31"/>
  <c r="C7" i="28" s="1"/>
  <c r="D12" i="32"/>
  <c r="D18" i="32" s="1"/>
  <c r="J23" i="30"/>
  <c r="I48" i="10"/>
  <c r="I50" i="10" s="1"/>
  <c r="B13" i="24" s="1"/>
  <c r="M24" i="30"/>
  <c r="B16" i="28" s="1"/>
  <c r="D16" i="28" s="1"/>
  <c r="F606" i="41"/>
  <c r="F617" i="41" s="1"/>
  <c r="F627" i="41" s="1"/>
  <c r="M5" i="29"/>
  <c r="B7" i="28" s="1"/>
  <c r="M17" i="29"/>
  <c r="M22" i="30"/>
  <c r="B13" i="28" s="1"/>
  <c r="D13" i="28" s="1"/>
  <c r="M17" i="30"/>
  <c r="H606" i="5"/>
  <c r="H617" i="5" s="1"/>
  <c r="H628" i="5" s="1"/>
  <c r="D22" i="62"/>
  <c r="E15" i="29"/>
  <c r="E19" i="29" s="1"/>
  <c r="E21" i="29" s="1"/>
  <c r="I73" i="37"/>
  <c r="D21" i="32" s="1"/>
  <c r="I21" i="32" s="1"/>
  <c r="C18" i="30"/>
  <c r="D14" i="31"/>
  <c r="D18" i="31" s="1"/>
  <c r="D20" i="31" s="1"/>
  <c r="F15" i="29"/>
  <c r="F19" i="29" s="1"/>
  <c r="F21" i="29" s="1"/>
  <c r="I43" i="12"/>
  <c r="D22" i="23" s="1"/>
  <c r="D16" i="27" s="1"/>
  <c r="G18" i="31"/>
  <c r="G20" i="31" s="1"/>
  <c r="K19" i="29"/>
  <c r="K21" i="29" s="1"/>
  <c r="C26" i="27"/>
  <c r="H8" i="32"/>
  <c r="H11" i="32" s="1"/>
  <c r="H22" i="32" s="1"/>
  <c r="H24" i="32" s="1"/>
  <c r="I45" i="39"/>
  <c r="I54" i="39" s="1"/>
  <c r="D37" i="23" s="1"/>
  <c r="D27" i="27" s="1"/>
  <c r="K23" i="30"/>
  <c r="I43" i="17"/>
  <c r="D30" i="23" s="1"/>
  <c r="D22" i="27" s="1"/>
  <c r="I40" i="14"/>
  <c r="I42" i="14" s="1"/>
  <c r="B18" i="24" s="1"/>
  <c r="B19" i="27"/>
  <c r="H18" i="31"/>
  <c r="H20" i="31" s="1"/>
  <c r="G12" i="32"/>
  <c r="C24" i="27"/>
  <c r="I41" i="18"/>
  <c r="D32" i="23" s="1"/>
  <c r="D23" i="27" s="1"/>
  <c r="L9" i="30"/>
  <c r="L15" i="30" s="1"/>
  <c r="L19" i="30" s="1"/>
  <c r="L21" i="30" s="1"/>
  <c r="I47" i="20"/>
  <c r="I56" i="20" s="1"/>
  <c r="D35" i="23" s="1"/>
  <c r="D25" i="27" s="1"/>
  <c r="I16" i="31"/>
  <c r="I20" i="32"/>
  <c r="B22" i="32"/>
  <c r="B24" i="32" s="1"/>
  <c r="B13" i="27"/>
  <c r="I63" i="8"/>
  <c r="I53" i="7"/>
  <c r="C19" i="27"/>
  <c r="I49" i="13"/>
  <c r="D25" i="23" s="1"/>
  <c r="D18" i="27" s="1"/>
  <c r="B15" i="27"/>
  <c r="I66" i="11"/>
  <c r="D15" i="29"/>
  <c r="D19" i="29" s="1"/>
  <c r="D21" i="29" s="1"/>
  <c r="B11" i="29"/>
  <c r="B15" i="29" s="1"/>
  <c r="B19" i="29" s="1"/>
  <c r="B21" i="29" s="1"/>
  <c r="B6" i="27"/>
  <c r="B25" i="27"/>
  <c r="I59" i="20"/>
  <c r="B24" i="27"/>
  <c r="I49" i="19"/>
  <c r="I51" i="19" s="1"/>
  <c r="B23" i="24" s="1"/>
  <c r="B23" i="27"/>
  <c r="I44" i="18"/>
  <c r="B20" i="27"/>
  <c r="I88" i="37"/>
  <c r="D8" i="32"/>
  <c r="I52" i="22"/>
  <c r="I10" i="31"/>
  <c r="I14" i="31" s="1"/>
  <c r="E14" i="31"/>
  <c r="E18" i="31" s="1"/>
  <c r="E20" i="31" s="1"/>
  <c r="C14" i="27"/>
  <c r="I15" i="29"/>
  <c r="I19" i="29" s="1"/>
  <c r="I21" i="29" s="1"/>
  <c r="J15" i="29"/>
  <c r="J19" i="29" s="1"/>
  <c r="J21" i="29" s="1"/>
  <c r="I53" i="11"/>
  <c r="I63" i="11" s="1"/>
  <c r="D20" i="23" s="1"/>
  <c r="D15" i="27" s="1"/>
  <c r="I46" i="54"/>
  <c r="M12" i="29"/>
  <c r="C13" i="29"/>
  <c r="M16" i="29"/>
  <c r="B10" i="28" s="1"/>
  <c r="C11" i="29"/>
  <c r="I98" i="43"/>
  <c r="I100" i="43" s="1"/>
  <c r="I108" i="43" s="1"/>
  <c r="B7" i="27" s="1"/>
  <c r="J22" i="62"/>
  <c r="I59" i="21" l="1"/>
  <c r="B25" i="24" s="1"/>
  <c r="D9" i="28"/>
  <c r="C10" i="28"/>
  <c r="I26" i="32"/>
  <c r="C14" i="28" s="1"/>
  <c r="D10" i="28"/>
  <c r="D23" i="23"/>
  <c r="D17" i="27" s="1"/>
  <c r="I51" i="9"/>
  <c r="B7" i="24" s="1"/>
  <c r="O196" i="62"/>
  <c r="Z165" i="62"/>
  <c r="Z176" i="62" s="1"/>
  <c r="Z196" i="62" s="1"/>
  <c r="C8" i="27"/>
  <c r="D18" i="62"/>
  <c r="I75" i="37"/>
  <c r="I85" i="37" s="1"/>
  <c r="D27" i="23" s="1"/>
  <c r="D20" i="27" s="1"/>
  <c r="R196" i="62"/>
  <c r="G63" i="7"/>
  <c r="AC25" i="62"/>
  <c r="F649" i="41"/>
  <c r="F653" i="41" s="1"/>
  <c r="AC24" i="62"/>
  <c r="AC27" i="62"/>
  <c r="AC26" i="62"/>
  <c r="H648" i="5"/>
  <c r="H652" i="5" s="1"/>
  <c r="F648" i="5"/>
  <c r="F652" i="5" s="1"/>
  <c r="D648" i="5"/>
  <c r="D652" i="5" s="1"/>
  <c r="C198" i="62"/>
  <c r="AC194" i="62"/>
  <c r="AC198" i="62" s="1"/>
  <c r="AC40" i="62"/>
  <c r="AC119" i="62"/>
  <c r="C163" i="62"/>
  <c r="AC163" i="62" s="1"/>
  <c r="AC162" i="62"/>
  <c r="D7" i="28"/>
  <c r="M23" i="30"/>
  <c r="B14" i="28" s="1"/>
  <c r="I134" i="7"/>
  <c r="G108" i="7"/>
  <c r="H6" i="62"/>
  <c r="AC6" i="62" s="1"/>
  <c r="I95" i="7"/>
  <c r="I108" i="7" s="1"/>
  <c r="H8" i="62"/>
  <c r="AC8" i="62" s="1"/>
  <c r="G134" i="7"/>
  <c r="H9" i="62"/>
  <c r="AC9" i="62" s="1"/>
  <c r="G48" i="7"/>
  <c r="G21" i="7"/>
  <c r="F18" i="62"/>
  <c r="M18" i="30"/>
  <c r="C16" i="27"/>
  <c r="I48" i="12"/>
  <c r="B15" i="24" s="1"/>
  <c r="C15" i="29"/>
  <c r="C19" i="29" s="1"/>
  <c r="C21" i="29" s="1"/>
  <c r="I18" i="31"/>
  <c r="I20" i="31" s="1"/>
  <c r="C8" i="28"/>
  <c r="C11" i="28" s="1"/>
  <c r="C15" i="27"/>
  <c r="I68" i="11"/>
  <c r="B14" i="24" s="1"/>
  <c r="C20" i="27"/>
  <c r="C27" i="27"/>
  <c r="I59" i="39"/>
  <c r="B26" i="24" s="1"/>
  <c r="I48" i="7"/>
  <c r="G14" i="29" s="1"/>
  <c r="I21" i="7"/>
  <c r="I8" i="32"/>
  <c r="D11" i="32"/>
  <c r="C18" i="27"/>
  <c r="I54" i="13"/>
  <c r="B17" i="24" s="1"/>
  <c r="I63" i="7"/>
  <c r="G11" i="29" s="1"/>
  <c r="C25" i="27"/>
  <c r="I61" i="20"/>
  <c r="B24" i="24" s="1"/>
  <c r="I46" i="18"/>
  <c r="B22" i="24" s="1"/>
  <c r="C23" i="27"/>
  <c r="G18" i="32"/>
  <c r="G22" i="32" s="1"/>
  <c r="G24" i="32" s="1"/>
  <c r="I12" i="32"/>
  <c r="I18" i="32" s="1"/>
  <c r="C22" i="27"/>
  <c r="I52" i="17"/>
  <c r="B21" i="24" s="1"/>
  <c r="M35" i="47"/>
  <c r="T35" i="47"/>
  <c r="P19" i="47"/>
  <c r="P43" i="47"/>
  <c r="R67" i="47"/>
  <c r="E27" i="47"/>
  <c r="F27" i="47"/>
  <c r="N35" i="47"/>
  <c r="G75" i="47"/>
  <c r="O43" i="47"/>
  <c r="Q89" i="47"/>
  <c r="E89" i="47"/>
  <c r="R75" i="47"/>
  <c r="N27" i="47"/>
  <c r="S43" i="47"/>
  <c r="M89" i="47"/>
  <c r="P35" i="47"/>
  <c r="M27" i="47"/>
  <c r="L19" i="47"/>
  <c r="R43" i="47"/>
  <c r="U75" i="47"/>
  <c r="S51" i="47"/>
  <c r="Q51" i="47"/>
  <c r="I19" i="47"/>
  <c r="N51" i="47"/>
  <c r="N75" i="47"/>
  <c r="K43" i="47"/>
  <c r="U89" i="47"/>
  <c r="Q75" i="47"/>
  <c r="Q27" i="47"/>
  <c r="L67" i="47"/>
  <c r="U51" i="47"/>
  <c r="M67" i="47"/>
  <c r="S19" i="47"/>
  <c r="W19" i="47"/>
  <c r="K89" i="47"/>
  <c r="Q19" i="47"/>
  <c r="V89" i="47"/>
  <c r="R27" i="47"/>
  <c r="F51" i="47"/>
  <c r="F75" i="47"/>
  <c r="F35" i="47"/>
  <c r="W67" i="47"/>
  <c r="G89" i="47"/>
  <c r="I51" i="47"/>
  <c r="G43" i="47"/>
  <c r="H89" i="47"/>
  <c r="S67" i="47"/>
  <c r="U43" i="47"/>
  <c r="J67" i="47"/>
  <c r="K75" i="47"/>
  <c r="K19" i="47"/>
  <c r="T51" i="47"/>
  <c r="U35" i="47"/>
  <c r="J75" i="47"/>
  <c r="H27" i="47"/>
  <c r="H51" i="47"/>
  <c r="T19" i="47"/>
  <c r="S27" i="47"/>
  <c r="T75" i="47"/>
  <c r="S75" i="47"/>
  <c r="K67" i="47"/>
  <c r="R35" i="47"/>
  <c r="M19" i="47"/>
  <c r="P75" i="47"/>
  <c r="V67" i="47"/>
  <c r="W43" i="47"/>
  <c r="R89" i="47"/>
  <c r="G67" i="47"/>
  <c r="O35" i="47"/>
  <c r="O27" i="47"/>
  <c r="E67" i="47"/>
  <c r="K27" i="47"/>
  <c r="E35" i="47"/>
  <c r="F67" i="47"/>
  <c r="I27" i="47"/>
  <c r="T67" i="47"/>
  <c r="N89" i="47"/>
  <c r="W89" i="47"/>
  <c r="O67" i="47"/>
  <c r="V43" i="47"/>
  <c r="I89" i="47"/>
  <c r="S89" i="47"/>
  <c r="U27" i="47"/>
  <c r="H67" i="47"/>
  <c r="J89" i="47"/>
  <c r="V27" i="47"/>
  <c r="M51" i="47"/>
  <c r="U19" i="47"/>
  <c r="H19" i="47"/>
  <c r="T43" i="47"/>
  <c r="L89" i="47"/>
  <c r="F43" i="47"/>
  <c r="E43" i="47"/>
  <c r="E75" i="47"/>
  <c r="P89" i="47"/>
  <c r="L43" i="47"/>
  <c r="O51" i="47"/>
  <c r="W35" i="47"/>
  <c r="J51" i="47"/>
  <c r="U67" i="47"/>
  <c r="H43" i="47"/>
  <c r="J27" i="47"/>
  <c r="R51" i="47"/>
  <c r="I35" i="47"/>
  <c r="T89" i="47"/>
  <c r="P27" i="47"/>
  <c r="S35" i="47"/>
  <c r="M43" i="47"/>
  <c r="G27" i="47"/>
  <c r="I75" i="47"/>
  <c r="Q67" i="47"/>
  <c r="E19" i="47"/>
  <c r="H75" i="47"/>
  <c r="R19" i="47"/>
  <c r="L51" i="47"/>
  <c r="N19" i="47"/>
  <c r="E51" i="47"/>
  <c r="G51" i="47"/>
  <c r="P51" i="47"/>
  <c r="W27" i="47"/>
  <c r="P67" i="47"/>
  <c r="O75" i="47"/>
  <c r="T27" i="47"/>
  <c r="G35" i="47"/>
  <c r="J43" i="47"/>
  <c r="I43" i="47"/>
  <c r="J35" i="47"/>
  <c r="Q35" i="47"/>
  <c r="M75" i="47"/>
  <c r="L75" i="47"/>
  <c r="F89" i="47"/>
  <c r="K35" i="47"/>
  <c r="H35" i="47"/>
  <c r="V19" i="47"/>
  <c r="L27" i="47"/>
  <c r="V35" i="47"/>
  <c r="V51" i="47"/>
  <c r="V75" i="47"/>
  <c r="O89" i="47"/>
  <c r="N67" i="47"/>
  <c r="I67" i="47"/>
  <c r="W75" i="47"/>
  <c r="W51" i="47"/>
  <c r="F19" i="47"/>
  <c r="K51" i="47"/>
  <c r="J19" i="47"/>
  <c r="Q43" i="47"/>
  <c r="G19" i="47"/>
  <c r="L35" i="47"/>
  <c r="O19" i="47"/>
  <c r="N43" i="47"/>
  <c r="I90" i="37" l="1"/>
  <c r="B19" i="24" s="1"/>
  <c r="D14" i="28"/>
  <c r="M14" i="29"/>
  <c r="G65" i="7"/>
  <c r="G86" i="7" s="1"/>
  <c r="G182" i="7" s="1"/>
  <c r="G195" i="41"/>
  <c r="I195" i="41" s="1"/>
  <c r="G166" i="41"/>
  <c r="I166" i="41" s="1"/>
  <c r="G195" i="5"/>
  <c r="I195" i="5" s="1"/>
  <c r="G414" i="5"/>
  <c r="I414" i="5" s="1"/>
  <c r="G289" i="41"/>
  <c r="I289" i="41" s="1"/>
  <c r="G414" i="41"/>
  <c r="I414" i="41" s="1"/>
  <c r="G46" i="6"/>
  <c r="G78" i="6" s="1"/>
  <c r="G83" i="6" s="1"/>
  <c r="G166" i="5"/>
  <c r="I166" i="5" s="1"/>
  <c r="G289" i="5"/>
  <c r="I289" i="5" s="1"/>
  <c r="H10" i="62"/>
  <c r="F92" i="47"/>
  <c r="F95" i="47" s="1"/>
  <c r="F100" i="47" s="1"/>
  <c r="G140" i="7" s="1"/>
  <c r="G92" i="47"/>
  <c r="G95" i="47" s="1"/>
  <c r="G100" i="47" s="1"/>
  <c r="G141" i="7" s="1"/>
  <c r="O92" i="47"/>
  <c r="O95" i="47" s="1"/>
  <c r="O100" i="47" s="1"/>
  <c r="O104" i="47" s="1"/>
  <c r="J92" i="47"/>
  <c r="J95" i="47" s="1"/>
  <c r="J100" i="47" s="1"/>
  <c r="G144" i="7" s="1"/>
  <c r="R92" i="47"/>
  <c r="R95" i="47" s="1"/>
  <c r="R100" i="47" s="1"/>
  <c r="R104" i="47" s="1"/>
  <c r="G13" i="29"/>
  <c r="I65" i="7"/>
  <c r="I86" i="7" s="1"/>
  <c r="M11" i="29"/>
  <c r="D22" i="32"/>
  <c r="I11" i="32"/>
  <c r="G974" i="42"/>
  <c r="I974" i="42" s="1"/>
  <c r="G729" i="4"/>
  <c r="I729" i="4" s="1"/>
  <c r="G588" i="4"/>
  <c r="I588" i="4" s="1"/>
  <c r="G173" i="42"/>
  <c r="I173" i="42" s="1"/>
  <c r="D37" i="62"/>
  <c r="G38" i="41"/>
  <c r="G139" i="4"/>
  <c r="I139" i="4" s="1"/>
  <c r="G385" i="5"/>
  <c r="I385" i="5" s="1"/>
  <c r="G385" i="41"/>
  <c r="I385" i="41" s="1"/>
  <c r="G105" i="4"/>
  <c r="I105" i="4" s="1"/>
  <c r="G518" i="42"/>
  <c r="I518" i="42" s="1"/>
  <c r="G378" i="4"/>
  <c r="I378" i="4" s="1"/>
  <c r="D35" i="47"/>
  <c r="X35" i="47" s="1"/>
  <c r="G378" i="42"/>
  <c r="I378" i="42" s="1"/>
  <c r="G319" i="5"/>
  <c r="I319" i="5" s="1"/>
  <c r="B11" i="30" s="1"/>
  <c r="G206" i="42"/>
  <c r="G33" i="54"/>
  <c r="G43" i="54" s="1"/>
  <c r="G48" i="54" s="1"/>
  <c r="K28" i="62"/>
  <c r="K165" i="62" s="1"/>
  <c r="K176" i="62" s="1"/>
  <c r="K196" i="62" s="1"/>
  <c r="G260" i="5"/>
  <c r="I260" i="5" s="1"/>
  <c r="G73" i="5"/>
  <c r="I73" i="5" s="1"/>
  <c r="G206" i="4"/>
  <c r="I206" i="4" s="1"/>
  <c r="D43" i="47"/>
  <c r="X43" i="47" s="1"/>
  <c r="G471" i="5"/>
  <c r="I471" i="5" s="1"/>
  <c r="B13" i="30" s="1"/>
  <c r="G274" i="4"/>
  <c r="I274" i="4" s="1"/>
  <c r="G624" i="42"/>
  <c r="I624" i="42" s="1"/>
  <c r="G659" i="4"/>
  <c r="I659" i="4" s="1"/>
  <c r="G413" i="42"/>
  <c r="I413" i="42" s="1"/>
  <c r="G694" i="4"/>
  <c r="I694" i="4" s="1"/>
  <c r="G342" i="4"/>
  <c r="I342" i="4" s="1"/>
  <c r="G37" i="42"/>
  <c r="G939" i="4"/>
  <c r="I939" i="4" s="1"/>
  <c r="D108" i="62"/>
  <c r="G442" i="41"/>
  <c r="I442" i="41" s="1"/>
  <c r="G571" i="5"/>
  <c r="I571" i="5" s="1"/>
  <c r="G137" i="41"/>
  <c r="I137" i="41" s="1"/>
  <c r="G483" i="42"/>
  <c r="I483" i="42" s="1"/>
  <c r="G274" i="42"/>
  <c r="I274" i="42" s="1"/>
  <c r="D67" i="47"/>
  <c r="X67" i="47" s="1"/>
  <c r="G342" i="42"/>
  <c r="I342" i="42" s="1"/>
  <c r="G231" i="5"/>
  <c r="I231" i="5" s="1"/>
  <c r="B7" i="30" s="1"/>
  <c r="G108" i="41"/>
  <c r="I108" i="41" s="1"/>
  <c r="G624" i="4"/>
  <c r="I624" i="4" s="1"/>
  <c r="G137" i="5"/>
  <c r="I137" i="5" s="1"/>
  <c r="G904" i="42"/>
  <c r="I904" i="42" s="1"/>
  <c r="G602" i="5"/>
  <c r="I602" i="5" s="1"/>
  <c r="G105" i="34"/>
  <c r="F37" i="62"/>
  <c r="F145" i="62" s="1"/>
  <c r="G553" i="42"/>
  <c r="I553" i="42" s="1"/>
  <c r="G513" i="41"/>
  <c r="I513" i="41" s="1"/>
  <c r="G1009" i="4"/>
  <c r="I1009" i="4" s="1"/>
  <c r="G1009" i="42"/>
  <c r="I1009" i="42" s="1"/>
  <c r="G471" i="41"/>
  <c r="I471" i="41" s="1"/>
  <c r="C13" i="30" s="1"/>
  <c r="D117" i="62"/>
  <c r="G73" i="41"/>
  <c r="I73" i="41" s="1"/>
  <c r="G260" i="41"/>
  <c r="I260" i="41" s="1"/>
  <c r="G492" i="5"/>
  <c r="I492" i="5" s="1"/>
  <c r="G799" i="4"/>
  <c r="I799" i="4" s="1"/>
  <c r="G308" i="42"/>
  <c r="I308" i="42" s="1"/>
  <c r="G37" i="4"/>
  <c r="F28" i="62"/>
  <c r="G54" i="34"/>
  <c r="V92" i="47"/>
  <c r="V95" i="47" s="1"/>
  <c r="V100" i="47" s="1"/>
  <c r="V104" i="47" s="1"/>
  <c r="N92" i="47"/>
  <c r="N95" i="47" s="1"/>
  <c r="N100" i="47" s="1"/>
  <c r="N104" i="47" s="1"/>
  <c r="T92" i="47"/>
  <c r="T95" i="47" s="1"/>
  <c r="T100" i="47" s="1"/>
  <c r="T104" i="47" s="1"/>
  <c r="K92" i="47"/>
  <c r="K95" i="47" s="1"/>
  <c r="K100" i="47" s="1"/>
  <c r="G145" i="7" s="1"/>
  <c r="S92" i="47"/>
  <c r="S95" i="47" s="1"/>
  <c r="S100" i="47" s="1"/>
  <c r="S104" i="47" s="1"/>
  <c r="I92" i="47"/>
  <c r="I95" i="47" s="1"/>
  <c r="I100" i="47" s="1"/>
  <c r="G143" i="7" s="1"/>
  <c r="P92" i="47"/>
  <c r="P95" i="47" s="1"/>
  <c r="P100" i="47" s="1"/>
  <c r="P104" i="47" s="1"/>
  <c r="D134" i="62"/>
  <c r="G542" i="41"/>
  <c r="I542" i="41" s="1"/>
  <c r="D143" i="62"/>
  <c r="G571" i="41"/>
  <c r="I571" i="41" s="1"/>
  <c r="D19" i="47"/>
  <c r="G513" i="5"/>
  <c r="I513" i="5" s="1"/>
  <c r="G588" i="42"/>
  <c r="I588" i="42" s="1"/>
  <c r="G105" i="42"/>
  <c r="I105" i="42" s="1"/>
  <c r="I71" i="4"/>
  <c r="D89" i="47"/>
  <c r="X89" i="47" s="1"/>
  <c r="G240" i="42"/>
  <c r="I240" i="42" s="1"/>
  <c r="G729" i="42"/>
  <c r="I729" i="42" s="1"/>
  <c r="D27" i="47"/>
  <c r="X27" i="47" s="1"/>
  <c r="G448" i="42"/>
  <c r="I448" i="42" s="1"/>
  <c r="D81" i="62"/>
  <c r="G319" i="41"/>
  <c r="I319" i="41" s="1"/>
  <c r="C11" i="30" s="1"/>
  <c r="G904" i="4"/>
  <c r="I904" i="4" s="1"/>
  <c r="G602" i="41"/>
  <c r="I602" i="41" s="1"/>
  <c r="D154" i="62"/>
  <c r="G869" i="42"/>
  <c r="I869" i="42" s="1"/>
  <c r="G518" i="4"/>
  <c r="I518" i="4" s="1"/>
  <c r="G974" i="4"/>
  <c r="I974" i="4" s="1"/>
  <c r="G448" i="4"/>
  <c r="I448" i="4" s="1"/>
  <c r="G108" i="5"/>
  <c r="I108" i="5" s="1"/>
  <c r="G356" i="41"/>
  <c r="I356" i="41" s="1"/>
  <c r="C12" i="30" s="1"/>
  <c r="D90" i="62"/>
  <c r="G308" i="4"/>
  <c r="I308" i="4" s="1"/>
  <c r="G834" i="42"/>
  <c r="I834" i="42" s="1"/>
  <c r="G764" i="4"/>
  <c r="I764" i="4" s="1"/>
  <c r="D51" i="47"/>
  <c r="X51" i="47" s="1"/>
  <c r="G694" i="42"/>
  <c r="I694" i="42" s="1"/>
  <c r="G413" i="4"/>
  <c r="I413" i="4" s="1"/>
  <c r="G356" i="5"/>
  <c r="I356" i="5" s="1"/>
  <c r="B12" i="30" s="1"/>
  <c r="G764" i="42"/>
  <c r="I764" i="42" s="1"/>
  <c r="G483" i="4"/>
  <c r="I483" i="4" s="1"/>
  <c r="G939" i="42"/>
  <c r="I939" i="42"/>
  <c r="G869" i="4"/>
  <c r="I869" i="4" s="1"/>
  <c r="J23" i="62"/>
  <c r="J28" i="62" s="1"/>
  <c r="J165" i="62" s="1"/>
  <c r="J176" i="62" s="1"/>
  <c r="J196" i="62" s="1"/>
  <c r="G35" i="8"/>
  <c r="G50" i="8" s="1"/>
  <c r="G60" i="8" s="1"/>
  <c r="G65" i="8" s="1"/>
  <c r="G553" i="4"/>
  <c r="I553" i="4" s="1"/>
  <c r="G240" i="4"/>
  <c r="I240" i="4" s="1"/>
  <c r="G659" i="42"/>
  <c r="I659" i="42" s="1"/>
  <c r="G71" i="42"/>
  <c r="I71" i="42" s="1"/>
  <c r="G38" i="5"/>
  <c r="D64" i="62"/>
  <c r="G231" i="41"/>
  <c r="I231" i="41" s="1"/>
  <c r="C7" i="30" s="1"/>
  <c r="G442" i="5"/>
  <c r="I442" i="5" s="1"/>
  <c r="G542" i="5"/>
  <c r="I542" i="5" s="1"/>
  <c r="G173" i="4"/>
  <c r="I173" i="4" s="1"/>
  <c r="G139" i="42"/>
  <c r="I139" i="42" s="1"/>
  <c r="G799" i="42"/>
  <c r="I799" i="42" s="1"/>
  <c r="G492" i="41"/>
  <c r="I492" i="41" s="1"/>
  <c r="G834" i="4"/>
  <c r="I834" i="4" s="1"/>
  <c r="D75" i="47"/>
  <c r="X75" i="47" s="1"/>
  <c r="E92" i="47"/>
  <c r="E95" i="47" s="1"/>
  <c r="E100" i="47" s="1"/>
  <c r="G139" i="7" s="1"/>
  <c r="H92" i="47"/>
  <c r="H95" i="47" s="1"/>
  <c r="H100" i="47" s="1"/>
  <c r="G142" i="7" s="1"/>
  <c r="U92" i="47"/>
  <c r="U95" i="47" s="1"/>
  <c r="U100" i="47" s="1"/>
  <c r="U104" i="47" s="1"/>
  <c r="M92" i="47"/>
  <c r="M95" i="47" s="1"/>
  <c r="M100" i="47" s="1"/>
  <c r="G147" i="7" s="1"/>
  <c r="Q92" i="47"/>
  <c r="Q95" i="47" s="1"/>
  <c r="Q100" i="47" s="1"/>
  <c r="Q104" i="47" s="1"/>
  <c r="W92" i="47"/>
  <c r="W95" i="47" s="1"/>
  <c r="W100" i="47" s="1"/>
  <c r="W104" i="47" s="1"/>
  <c r="L92" i="47"/>
  <c r="L95" i="47" s="1"/>
  <c r="L100" i="47" s="1"/>
  <c r="G146" i="7" s="1"/>
  <c r="M13" i="29" l="1"/>
  <c r="C10" i="30"/>
  <c r="AC138" i="62"/>
  <c r="AC103" i="62"/>
  <c r="AC129" i="62"/>
  <c r="AC149" i="62"/>
  <c r="AC76" i="62"/>
  <c r="AC32" i="62"/>
  <c r="AC85" i="62"/>
  <c r="AC59" i="62"/>
  <c r="H12" i="62"/>
  <c r="AC12" i="62" s="1"/>
  <c r="AC10" i="62"/>
  <c r="G110" i="34"/>
  <c r="G121" i="34" s="1"/>
  <c r="G126" i="34" s="1"/>
  <c r="B10" i="30"/>
  <c r="M10" i="30" s="1"/>
  <c r="F104" i="47"/>
  <c r="I140" i="7"/>
  <c r="G104" i="47"/>
  <c r="I141" i="7"/>
  <c r="I144" i="7"/>
  <c r="B14" i="30"/>
  <c r="C14" i="30"/>
  <c r="D73" i="62"/>
  <c r="G604" i="41"/>
  <c r="I604" i="41" s="1"/>
  <c r="G117" i="62"/>
  <c r="G145" i="62" s="1"/>
  <c r="G165" i="62" s="1"/>
  <c r="G176" i="62" s="1"/>
  <c r="G196" i="62" s="1"/>
  <c r="I46" i="6"/>
  <c r="G604" i="5"/>
  <c r="I604" i="5" s="1"/>
  <c r="B16" i="30"/>
  <c r="J104" i="47"/>
  <c r="C154" i="62"/>
  <c r="AC154" i="62" s="1"/>
  <c r="C134" i="62"/>
  <c r="AC134" i="62" s="1"/>
  <c r="C64" i="62"/>
  <c r="AC64" i="62" s="1"/>
  <c r="C108" i="62"/>
  <c r="AC108" i="62" s="1"/>
  <c r="C90" i="62"/>
  <c r="AC90" i="62" s="1"/>
  <c r="D125" i="62"/>
  <c r="C37" i="62"/>
  <c r="AC37" i="62" s="1"/>
  <c r="C117" i="62"/>
  <c r="C73" i="62"/>
  <c r="C81" i="62"/>
  <c r="AC81" i="62" s="1"/>
  <c r="F165" i="62"/>
  <c r="F176" i="62" s="1"/>
  <c r="F196" i="62" s="1"/>
  <c r="D46" i="62"/>
  <c r="C143" i="62"/>
  <c r="AC143" i="62" s="1"/>
  <c r="G15" i="29"/>
  <c r="G19" i="29" s="1"/>
  <c r="G21" i="29" s="1"/>
  <c r="D24" i="32"/>
  <c r="I22" i="32"/>
  <c r="B11" i="27"/>
  <c r="B30" i="27" s="1"/>
  <c r="I182" i="7"/>
  <c r="I147" i="7"/>
  <c r="M104" i="47"/>
  <c r="I139" i="7"/>
  <c r="E104" i="47"/>
  <c r="I38" i="5"/>
  <c r="B6" i="30" s="1"/>
  <c r="I35" i="8"/>
  <c r="K104" i="47"/>
  <c r="I145" i="7"/>
  <c r="I54" i="34"/>
  <c r="G1011" i="4"/>
  <c r="I37" i="4"/>
  <c r="I33" i="54"/>
  <c r="J5" i="30" s="1"/>
  <c r="J8" i="30" s="1"/>
  <c r="M11" i="30"/>
  <c r="I146" i="7"/>
  <c r="L104" i="47"/>
  <c r="I142" i="7"/>
  <c r="H104" i="47"/>
  <c r="D92" i="47"/>
  <c r="X19" i="47"/>
  <c r="I143" i="7"/>
  <c r="I104" i="47"/>
  <c r="I105" i="34"/>
  <c r="E9" i="30" s="1"/>
  <c r="G1011" i="42"/>
  <c r="I37" i="42"/>
  <c r="I38" i="41"/>
  <c r="C6" i="30" s="1"/>
  <c r="C16" i="30"/>
  <c r="M7" i="30"/>
  <c r="D23" i="62"/>
  <c r="D28" i="62" s="1"/>
  <c r="C15" i="30" l="1"/>
  <c r="M16" i="30"/>
  <c r="H18" i="62"/>
  <c r="C46" i="62"/>
  <c r="AC46" i="62" s="1"/>
  <c r="AC41" i="62"/>
  <c r="C99" i="62"/>
  <c r="AC94" i="62"/>
  <c r="C55" i="62"/>
  <c r="AC50" i="62"/>
  <c r="AC120" i="62"/>
  <c r="AC68" i="62"/>
  <c r="AC23" i="62"/>
  <c r="AC112" i="62"/>
  <c r="AC73" i="62"/>
  <c r="AC117" i="62"/>
  <c r="D99" i="62"/>
  <c r="I78" i="6"/>
  <c r="F13" i="30"/>
  <c r="F15" i="30" s="1"/>
  <c r="F19" i="30" s="1"/>
  <c r="F21" i="30" s="1"/>
  <c r="C28" i="62"/>
  <c r="C125" i="62"/>
  <c r="AC125" i="62" s="1"/>
  <c r="M14" i="30"/>
  <c r="M15" i="29"/>
  <c r="B8" i="28" s="1"/>
  <c r="I24" i="32"/>
  <c r="C12" i="28"/>
  <c r="C15" i="28" s="1"/>
  <c r="C17" i="28" s="1"/>
  <c r="I1011" i="4"/>
  <c r="B5" i="30" s="1"/>
  <c r="G606" i="5"/>
  <c r="I5" i="30"/>
  <c r="I8" i="30" s="1"/>
  <c r="I19" i="30" s="1"/>
  <c r="I21" i="30" s="1"/>
  <c r="I50" i="8"/>
  <c r="I60" i="8" s="1"/>
  <c r="D18" i="23" s="1"/>
  <c r="D13" i="27" s="1"/>
  <c r="B15" i="30"/>
  <c r="G606" i="41"/>
  <c r="I1011" i="42"/>
  <c r="C5" i="30" s="1"/>
  <c r="C8" i="30" s="1"/>
  <c r="C19" i="30" s="1"/>
  <c r="C21" i="30" s="1"/>
  <c r="E15" i="30"/>
  <c r="M9" i="30"/>
  <c r="X92" i="47"/>
  <c r="D95" i="47"/>
  <c r="I43" i="54"/>
  <c r="E5" i="30"/>
  <c r="E8" i="30" s="1"/>
  <c r="I110" i="34"/>
  <c r="I121" i="34" s="1"/>
  <c r="D13" i="23" s="1"/>
  <c r="D9" i="27" s="1"/>
  <c r="M6" i="30"/>
  <c r="AC99" i="62" l="1"/>
  <c r="AC18" i="62"/>
  <c r="I83" i="6"/>
  <c r="B9" i="24" s="1"/>
  <c r="D15" i="23"/>
  <c r="D10" i="27" s="1"/>
  <c r="C10" i="27"/>
  <c r="C145" i="62"/>
  <c r="M19" i="29"/>
  <c r="M21" i="29" s="1"/>
  <c r="E19" i="30"/>
  <c r="E21" i="30" s="1"/>
  <c r="B11" i="28"/>
  <c r="D11" i="28" s="1"/>
  <c r="D8" i="28"/>
  <c r="J15" i="30"/>
  <c r="J19" i="30" s="1"/>
  <c r="J21" i="30" s="1"/>
  <c r="M12" i="30"/>
  <c r="I606" i="41"/>
  <c r="G617" i="41"/>
  <c r="M5" i="30"/>
  <c r="M8" i="30" s="1"/>
  <c r="B8" i="30"/>
  <c r="B19" i="30" s="1"/>
  <c r="I126" i="34"/>
  <c r="B8" i="24" s="1"/>
  <c r="C9" i="27"/>
  <c r="I48" i="54"/>
  <c r="X95" i="47"/>
  <c r="D100" i="47"/>
  <c r="G138" i="7" s="1"/>
  <c r="I65" i="8"/>
  <c r="B12" i="24" s="1"/>
  <c r="C13" i="27"/>
  <c r="M13" i="30"/>
  <c r="I606" i="5"/>
  <c r="G617" i="5"/>
  <c r="C165" i="62" l="1"/>
  <c r="M15" i="30"/>
  <c r="I617" i="5"/>
  <c r="B67" i="24" s="1"/>
  <c r="G628" i="5"/>
  <c r="G648" i="5" s="1"/>
  <c r="B21" i="30"/>
  <c r="D104" i="47"/>
  <c r="X104" i="47" s="1"/>
  <c r="X100" i="47"/>
  <c r="G627" i="41"/>
  <c r="G649" i="41" s="1"/>
  <c r="I617" i="41"/>
  <c r="C176" i="62" l="1"/>
  <c r="C196" i="62" s="1"/>
  <c r="I627" i="41"/>
  <c r="D11" i="23" s="1"/>
  <c r="D7" i="27" s="1"/>
  <c r="I138" i="7"/>
  <c r="I149" i="7" s="1"/>
  <c r="I151" i="7" s="1"/>
  <c r="I168" i="7" s="1"/>
  <c r="H22" i="62" s="1"/>
  <c r="AC22" i="62" s="1"/>
  <c r="G149" i="7"/>
  <c r="G151" i="7" s="1"/>
  <c r="G168" i="7" s="1"/>
  <c r="G179" i="7" s="1"/>
  <c r="G184" i="7" s="1"/>
  <c r="I628" i="5"/>
  <c r="D10" i="23" l="1"/>
  <c r="D6" i="27" s="1"/>
  <c r="I648" i="5"/>
  <c r="B65" i="24" s="1"/>
  <c r="H28" i="62"/>
  <c r="AC28" i="62" s="1"/>
  <c r="C6" i="27"/>
  <c r="C7" i="27"/>
  <c r="G652" i="5"/>
  <c r="I652" i="5" s="1"/>
  <c r="B5" i="24" s="1"/>
  <c r="G19" i="30"/>
  <c r="G21" i="30" s="1"/>
  <c r="I179" i="7"/>
  <c r="D16" i="23" s="1"/>
  <c r="D11" i="27" s="1"/>
  <c r="I649" i="41"/>
  <c r="G653" i="41"/>
  <c r="I653" i="41" s="1"/>
  <c r="D30" i="27" l="1"/>
  <c r="D40" i="23"/>
  <c r="B6" i="24"/>
  <c r="H165" i="62"/>
  <c r="I184" i="7"/>
  <c r="B10" i="24" s="1"/>
  <c r="C11" i="27"/>
  <c r="M19" i="30"/>
  <c r="D55" i="62" l="1"/>
  <c r="AC55" i="62" s="1"/>
  <c r="H176" i="62"/>
  <c r="H196" i="62" s="1"/>
  <c r="C30" i="27"/>
  <c r="M21" i="30"/>
  <c r="B12" i="28"/>
  <c r="D145" i="62" l="1"/>
  <c r="AC145" i="62" s="1"/>
  <c r="D12" i="28"/>
  <c r="B15" i="28"/>
  <c r="D165" i="62" l="1"/>
  <c r="AC165" i="62" s="1"/>
  <c r="D15" i="28"/>
  <c r="B17" i="28"/>
  <c r="D17" i="28" s="1"/>
  <c r="D176" i="62" l="1"/>
  <c r="AC176" i="62" l="1"/>
  <c r="AC196" i="62" s="1"/>
  <c r="D196" i="62"/>
</calcChain>
</file>

<file path=xl/sharedStrings.xml><?xml version="1.0" encoding="utf-8"?>
<sst xmlns="http://schemas.openxmlformats.org/spreadsheetml/2006/main" count="10581" uniqueCount="1512">
  <si>
    <t>Also input these amounts as a positive number here</t>
  </si>
  <si>
    <t>Cells that are gray are protected cells and can not be modified.</t>
  </si>
  <si>
    <t>Totals</t>
  </si>
  <si>
    <t>4a</t>
  </si>
  <si>
    <t>Transfers Out if reported as an expenditure - Linked from line 4a above</t>
  </si>
  <si>
    <t>Transfers Out if reported as an expenditure - Linked from line 7a above</t>
  </si>
  <si>
    <t>Link of amounts from line 5a above</t>
  </si>
  <si>
    <t>Transfers Out if reported as an expenditure - Linked from line 12a above</t>
  </si>
  <si>
    <t>8a</t>
  </si>
  <si>
    <t>Transfers Out if reported as an expenditure - Linked from line 8a above</t>
  </si>
  <si>
    <t>Transfers Out (as reported on line 5a above)</t>
  </si>
  <si>
    <t>Full Day Kindergarten, Hold Harmless (Grant Code:  0000)</t>
  </si>
  <si>
    <t>**The Allocation from the General Fund on line 6 must equal the amount on line 85 or line 85a of General Fund Revenues</t>
  </si>
  <si>
    <t>*  Transfers Out are limited to the closing of this fund only.</t>
  </si>
  <si>
    <t>Transfer To________________Fund(s) (input as a positive number on this line) *</t>
  </si>
  <si>
    <t>74a</t>
  </si>
  <si>
    <t>TOTAL EXPENDITURES AND OTHER USES (Sum of lines 39, 73, 74 &amp; 74a)</t>
  </si>
  <si>
    <t>Grant Transfer Activity IN (source code 53xx) - subject to limitations</t>
  </si>
  <si>
    <t>Allocation to Charter School (fund 11) from General Fund (fund 10) (as a negative amount)</t>
  </si>
  <si>
    <t>**Note:  The ALLOCATION FROM GENERAL FUND ON LINE 5 MUST BE INCLUDED IN THE AMOUNT ON LINE 83 or LINE 83a OF GENERAL FUND REVENUE</t>
  </si>
  <si>
    <t>9a</t>
  </si>
  <si>
    <t>Transfers Out if reported as an expenditure - Linked from line 9a above</t>
  </si>
  <si>
    <t>Grant Transfer Activity OUT (source code 53xx) - subject to limitations</t>
  </si>
  <si>
    <t>Summary Information:</t>
  </si>
  <si>
    <t>Enterprise Funds:</t>
  </si>
  <si>
    <t>TOTAL GENERAL HIGH SCHOOL EDUCATION</t>
  </si>
  <si>
    <t>0040 - General Pre-School Education</t>
  </si>
  <si>
    <t>0010 - General Elementary Education</t>
  </si>
  <si>
    <t>0030 - General High School Education</t>
  </si>
  <si>
    <t>0020 - General Middle/Jr. High School Education</t>
  </si>
  <si>
    <t>TOTAL GENERAL MIDDLE/JR.HIGH SCHOOL EDUCATION</t>
  </si>
  <si>
    <t>Community Service</t>
  </si>
  <si>
    <t>1300</t>
  </si>
  <si>
    <t>1973</t>
  </si>
  <si>
    <t>Employee Benefit Premium</t>
  </si>
  <si>
    <t>1974</t>
  </si>
  <si>
    <t>Risk Management</t>
  </si>
  <si>
    <t>TOTAL EXPENSES AND OTHER USES</t>
  </si>
  <si>
    <t>0700-0739</t>
  </si>
  <si>
    <t>Property/Equipment</t>
  </si>
  <si>
    <t>1400</t>
  </si>
  <si>
    <t>Transportation Fees</t>
  </si>
  <si>
    <t>1975</t>
  </si>
  <si>
    <t>Print Shop Services</t>
  </si>
  <si>
    <t>1976</t>
  </si>
  <si>
    <t>1977</t>
  </si>
  <si>
    <t>1978</t>
  </si>
  <si>
    <t>1979</t>
  </si>
  <si>
    <t>Technology Services</t>
  </si>
  <si>
    <t>Warehouse Services</t>
  </si>
  <si>
    <t>Maintenance Services</t>
  </si>
  <si>
    <t>REVENUE FROM INTERMEDIATE (COUNTY) SOURCES</t>
  </si>
  <si>
    <t>2000</t>
  </si>
  <si>
    <t>REVENUE FROM STATE SOURCES</t>
  </si>
  <si>
    <t>3110</t>
  </si>
  <si>
    <t>3120</t>
  </si>
  <si>
    <t>3130</t>
  </si>
  <si>
    <t>3140</t>
  </si>
  <si>
    <t>3150</t>
  </si>
  <si>
    <t>3160</t>
  </si>
  <si>
    <t>3300</t>
  </si>
  <si>
    <t>REVENUE FROM FEDERAL SOURCES</t>
  </si>
  <si>
    <t>52XX</t>
  </si>
  <si>
    <t>School District</t>
  </si>
  <si>
    <t>Fund 18:  INSURANCE RESERVE FUND</t>
  </si>
  <si>
    <t>Fund 10:  GENERAL FUND EXPENDITURES</t>
  </si>
  <si>
    <t>Program</t>
  </si>
  <si>
    <t>OTHER</t>
  </si>
  <si>
    <t>TOTAL</t>
  </si>
  <si>
    <t>1700</t>
  </si>
  <si>
    <t>Certificates of Participation</t>
  </si>
  <si>
    <t>Return of State Categoricals ("categorical buyout") - (enter amount as negative)</t>
  </si>
  <si>
    <t>Purchased Professional &amp; Technical Services</t>
  </si>
  <si>
    <t>Purchased Property Services</t>
  </si>
  <si>
    <t>0430</t>
  </si>
  <si>
    <t>Repairs &amp; Maintenance Services</t>
  </si>
  <si>
    <t>0442</t>
  </si>
  <si>
    <t>Rental of Equipment</t>
  </si>
  <si>
    <t>Other Purchased Services</t>
  </si>
  <si>
    <t>0511</t>
  </si>
  <si>
    <t>0512</t>
  </si>
  <si>
    <t>0513</t>
  </si>
  <si>
    <t>0514</t>
  </si>
  <si>
    <t>0515</t>
  </si>
  <si>
    <t>0516</t>
  </si>
  <si>
    <t>0517</t>
  </si>
  <si>
    <t>0519</t>
  </si>
  <si>
    <t>Student Transportation Purchased Within the BOCES or AU</t>
  </si>
  <si>
    <t>Contracted Field Trips</t>
  </si>
  <si>
    <t>Student Transportation Purchased from Parents</t>
  </si>
  <si>
    <t>Student Transportation Purchased from Contractors</t>
  </si>
  <si>
    <t>Student Transportation Purchased from School District Outside the State</t>
  </si>
  <si>
    <t>TOTAL ENGLISH LANGUAGE ARTS</t>
  </si>
  <si>
    <t>0600 - Foreign Languages</t>
  </si>
  <si>
    <t>TOTAL FOREIGN LANGUAGES</t>
  </si>
  <si>
    <t>0700 - Health Occupations Education</t>
  </si>
  <si>
    <t>TOTAL HEALTH OCCUPATIONS EDUCATION</t>
  </si>
  <si>
    <t>0800 - Physical Curriculum</t>
  </si>
  <si>
    <t>TOTAL PHYSICAL CURRICULUM</t>
  </si>
  <si>
    <t>0900 - Family &amp; Consumer Education</t>
  </si>
  <si>
    <t>TOTAL FAMILY &amp; CONSUMER EDUCATION</t>
  </si>
  <si>
    <t>5. Allocation from General Fund</t>
  </si>
  <si>
    <t>7. TOTAL REVENUE (Sum of lines 1-5)</t>
  </si>
  <si>
    <t>8. TOTAL REVENUE INCLUDING BEGINNING FUND BALANCE (Sum of Line 6 and BFB)</t>
  </si>
  <si>
    <t>9. Expenditures/Expenses</t>
  </si>
  <si>
    <t xml:space="preserve">      ---LINE 14 MUST EQUAL LINE 8---</t>
  </si>
  <si>
    <t>LINE 8</t>
  </si>
  <si>
    <t>Services Purchased from Other Colorado Districts or BOCES or AU</t>
  </si>
  <si>
    <t>Services Purchased from School Districts Outside the State</t>
  </si>
  <si>
    <t>Purchased Services from Districts by Charter Schools</t>
  </si>
  <si>
    <t>Supplies</t>
  </si>
  <si>
    <t>Books and Periodicals</t>
  </si>
  <si>
    <t>0721</t>
  </si>
  <si>
    <t>0722</t>
  </si>
  <si>
    <t>Property</t>
  </si>
  <si>
    <t>Land and Improvements</t>
  </si>
  <si>
    <t>Buildings</t>
  </si>
  <si>
    <t>See Note Below Regarding Source Codes for Federal Funds</t>
  </si>
  <si>
    <t>FEDERAL FUND REVENUE SOURCE CODES</t>
  </si>
  <si>
    <t>Equipment</t>
  </si>
  <si>
    <t>Vehicles</t>
  </si>
  <si>
    <t>Non-Capital Equipment</t>
  </si>
  <si>
    <t>Depreciation</t>
  </si>
  <si>
    <t>0810</t>
  </si>
  <si>
    <t>0850</t>
  </si>
  <si>
    <t>0851</t>
  </si>
  <si>
    <t>0868</t>
  </si>
  <si>
    <t>Other Objects</t>
  </si>
  <si>
    <t>Dues and Fees</t>
  </si>
  <si>
    <t>Internal Charge/Reimbursement Accounts</t>
  </si>
  <si>
    <t>Transportation/Field Trips</t>
  </si>
  <si>
    <t>Overhead Costs</t>
  </si>
  <si>
    <t>Indirect Costs</t>
  </si>
  <si>
    <t>TOTAL GENERAL ELEMENTARY EDUCATION</t>
  </si>
  <si>
    <t>Tuition Paid to Other Colorado Districts, BOCES or AU</t>
  </si>
  <si>
    <t>Services Purchased from Other Colorado Districts, BOCES or AU</t>
  </si>
  <si>
    <t>Student Transportation Purchased from Other Colorado Districts, BOCES or AU</t>
  </si>
  <si>
    <t>Student Transportation In-service</t>
  </si>
  <si>
    <t>Allocation to CPP Fund (fund 19)</t>
  </si>
  <si>
    <t>Tuition to Agencies with Colorado Dept. of Ed. - Approved Rates</t>
  </si>
  <si>
    <t>State Share (Equalization) Withholding for Out-of-District Placed Pupils</t>
  </si>
  <si>
    <t>REVENUE AND OTHER SOURCES</t>
  </si>
  <si>
    <t>5600</t>
  </si>
  <si>
    <t>Object</t>
  </si>
  <si>
    <t>EXPENDITURES AND OTHER USES</t>
  </si>
  <si>
    <t>0710</t>
  </si>
  <si>
    <t>0720</t>
  </si>
  <si>
    <t>0732</t>
  </si>
  <si>
    <t>Grant/Project Code</t>
  </si>
  <si>
    <t>STATE FUNDS NOT IN OTHER FUNDS</t>
  </si>
  <si>
    <t>1140-1190</t>
  </si>
  <si>
    <t>Property Taxes</t>
  </si>
  <si>
    <t>Other Taxes</t>
  </si>
  <si>
    <t>Other Local Sources</t>
  </si>
  <si>
    <t>Charter School Capital Construction</t>
  </si>
  <si>
    <t>3XXX</t>
  </si>
  <si>
    <t>Other State Sources</t>
  </si>
  <si>
    <t>Other Revenue</t>
  </si>
  <si>
    <t>TOTAL REVENUE (Sum of lines 1-6)</t>
  </si>
  <si>
    <t>TOTAL REVENUE INCLUDING BEGINNING FUND BALANCE (Sum of line 7 and BFB)</t>
  </si>
  <si>
    <t>Other Internal Services</t>
  </si>
  <si>
    <t>Other Revenue (includes increases in assets)</t>
  </si>
  <si>
    <t>SUPPORT PROGRAMS - 2100 THROUGH 3400</t>
  </si>
  <si>
    <t>Other Revenue From Local and Intermediate Sources</t>
  </si>
  <si>
    <t>TOTAL REVENUE (Sum of lines 1-3)</t>
  </si>
  <si>
    <t>TOTAL GENERAL PRE-SCHOOL EDUCATION</t>
  </si>
  <si>
    <t>0050 - General Post-Secondary Education</t>
  </si>
  <si>
    <t>TOTAL GENERAL POST-SECONDARY EDUCATION</t>
  </si>
  <si>
    <t>0060 - Integrated Education</t>
  </si>
  <si>
    <t>TOTAL INTEGRATED EDUCATION</t>
  </si>
  <si>
    <t>0080 - General Instructional Media</t>
  </si>
  <si>
    <t>TOTAL GIFTED &amp; TALENTED EDUCATION</t>
  </si>
  <si>
    <t>TOTAL GENERAL INSTRUCTIONAL MEDIA</t>
  </si>
  <si>
    <t>Salaries - additional items (not from the Staff Details Tab)</t>
  </si>
  <si>
    <t>Employees Benefits - addl items (not from the Staff Details Tab)</t>
  </si>
  <si>
    <t>1900 - Cocurricular Activities - Nonathletic</t>
  </si>
  <si>
    <t>0090 - Other General Education</t>
  </si>
  <si>
    <t>TOTAL OTHER GENERAL EDUCATION</t>
  </si>
  <si>
    <t>TOTAL AGRICULTURE EDUCATION</t>
  </si>
  <si>
    <t>0100 - Agriculture</t>
  </si>
  <si>
    <t>HIGH SCHOOL SUBJECT LEVEL</t>
  </si>
  <si>
    <t>0200 - Art</t>
  </si>
  <si>
    <t>TOTAL ART EDUCATION</t>
  </si>
  <si>
    <t>0300 - Business</t>
  </si>
  <si>
    <t>TOTAL BUSINESS EDUCATION</t>
  </si>
  <si>
    <t>0400 - Distributive/Marketing Education</t>
  </si>
  <si>
    <t>TOTAL DISTRIBUTIVE/MARKETING EDUCATION</t>
  </si>
  <si>
    <t>0500 - English Language Arts</t>
  </si>
  <si>
    <t>0300-0599</t>
  </si>
  <si>
    <t>0710-0719</t>
  </si>
  <si>
    <t>0720-0729</t>
  </si>
  <si>
    <t>0730-0739</t>
  </si>
  <si>
    <t>0740-0799</t>
  </si>
  <si>
    <t>37.</t>
  </si>
  <si>
    <t>38.</t>
  </si>
  <si>
    <t>TOTAL INSTRUCTIONAL AND SUPPORT SERVICES EXPENDITURES</t>
  </si>
  <si>
    <t>1190</t>
  </si>
  <si>
    <t>Current Property Taxes</t>
  </si>
  <si>
    <t>Specific Ownership Taxes</t>
  </si>
  <si>
    <t>Sales and Use Taxes</t>
  </si>
  <si>
    <t>District Multiple-Coverage &amp;/or Other Insurance - Program Code 2850 (or 2800)</t>
  </si>
  <si>
    <t>0051 - Programs for Adult/Continuing</t>
  </si>
  <si>
    <t>TOTAL PROGRAMS FOR ADULT/CONTINUING</t>
  </si>
  <si>
    <t>2220 - Educational Library Services</t>
  </si>
  <si>
    <t>TOTAL EDUCATIONAL LIBRARY SERVICES</t>
  </si>
  <si>
    <t>Allocation to CPKP Fund (fund 19)</t>
  </si>
  <si>
    <t>3220 - Enterprise Non-Instructional Programs</t>
  </si>
  <si>
    <t>3210 - Enterprise Instructional Programs</t>
  </si>
  <si>
    <t>Line</t>
  </si>
  <si>
    <t>Current Year Allocation</t>
  </si>
  <si>
    <t>2a</t>
  </si>
  <si>
    <t>2b</t>
  </si>
  <si>
    <t>Prior Year Carryover</t>
  </si>
  <si>
    <t>3a</t>
  </si>
  <si>
    <t>Purchased Professional &amp; Technical Services (0300)</t>
  </si>
  <si>
    <t>Other Purchased Services (0500)</t>
  </si>
  <si>
    <t>Supplies (0600)</t>
  </si>
  <si>
    <t>Other (0800)</t>
  </si>
  <si>
    <t>Purchased Property Services (0400)</t>
  </si>
  <si>
    <t>32a</t>
  </si>
  <si>
    <t>Property (0730) (Capitalized)</t>
  </si>
  <si>
    <t>32b</t>
  </si>
  <si>
    <t>Property (0735) (Non-capitalized)</t>
  </si>
  <si>
    <t>Schoolwide Programs</t>
  </si>
  <si>
    <t>35b</t>
  </si>
  <si>
    <t>Property (0735) (non-capitalized) (not including line 32b)</t>
  </si>
  <si>
    <t>35c</t>
  </si>
  <si>
    <t>Input the Grant Code on row 3 and the description on row 4</t>
  </si>
  <si>
    <t>Less line 32a Property (0730) (Capitalized)</t>
  </si>
  <si>
    <t>35d</t>
  </si>
  <si>
    <t>Subtotal Direct Costs (lines 35a + line 35b + line 35c)</t>
  </si>
  <si>
    <t>37a</t>
  </si>
  <si>
    <t>38a</t>
  </si>
  <si>
    <t>Property-(0730) (Capitalized) (not including line 32a)</t>
  </si>
  <si>
    <r>
      <t xml:space="preserve">Total Funds Available </t>
    </r>
    <r>
      <rPr>
        <b/>
        <sz val="6"/>
        <rFont val="Arial"/>
        <family val="2"/>
      </rPr>
      <t>(lines 1, 2 ,3)</t>
    </r>
  </si>
  <si>
    <r>
      <t xml:space="preserve">Subtotal Support Program </t>
    </r>
    <r>
      <rPr>
        <b/>
        <sz val="6"/>
        <rFont val="Arial"/>
        <family val="2"/>
      </rPr>
      <t>(lines 12 through 18)</t>
    </r>
  </si>
  <si>
    <r>
      <t xml:space="preserve">Subtotal Improvement of Instructional Services </t>
    </r>
    <r>
      <rPr>
        <b/>
        <sz val="6"/>
        <rFont val="Arial"/>
        <family val="2"/>
      </rPr>
      <t>(lines 20 through 25)</t>
    </r>
  </si>
  <si>
    <r>
      <t xml:space="preserve">Subtotal Administration </t>
    </r>
    <r>
      <rPr>
        <b/>
        <sz val="6"/>
        <rFont val="Arial"/>
        <family val="2"/>
      </rPr>
      <t>(lines 27 through 32)</t>
    </r>
  </si>
  <si>
    <r>
      <t xml:space="preserve">Subtotal Program Costs </t>
    </r>
    <r>
      <rPr>
        <b/>
        <sz val="6"/>
        <rFont val="Arial"/>
        <family val="2"/>
      </rPr>
      <t>(lines 11, 19, 26, 33, 34)</t>
    </r>
  </si>
  <si>
    <r>
      <t xml:space="preserve">Total Budget </t>
    </r>
    <r>
      <rPr>
        <b/>
        <sz val="6"/>
        <rFont val="Arial"/>
        <family val="2"/>
      </rPr>
      <t>(lines 32, 35, 37 or 37a, 38)</t>
    </r>
  </si>
  <si>
    <r>
      <t xml:space="preserve">Total Funds Available </t>
    </r>
    <r>
      <rPr>
        <sz val="8"/>
        <rFont val="Arial"/>
        <family val="2"/>
      </rPr>
      <t>(repeated from above)</t>
    </r>
  </si>
  <si>
    <r>
      <t>Difference</t>
    </r>
    <r>
      <rPr>
        <sz val="8"/>
        <rFont val="Arial"/>
        <family val="2"/>
      </rPr>
      <t xml:space="preserve"> - Line 4 less line 39</t>
    </r>
  </si>
  <si>
    <t>TOTAL ENTERPRISE INSTRUCTIONAL PROGRAMS</t>
  </si>
  <si>
    <t>TOTAL ENTERPRISE NON-INSTRUCTIONAL PROGRAMS</t>
  </si>
  <si>
    <t>0595</t>
  </si>
  <si>
    <t>* Transfers out of Bond Redemption Fund are not allowed unless all obligations of bonded indebtedness have been satisfied.  State Statute 22-54-108(3)(d)(II)(B) allows for Bond Redemption S.O. Tax to be budgeted for spending in another fund. S.O. Tax receipts must be recorded as a deposit to the receiving fund.</t>
  </si>
  <si>
    <t>1000 - Industrial Arts/Technology Education</t>
  </si>
  <si>
    <t>1a</t>
  </si>
  <si>
    <t>1a. Insurance Reserve Special Revenue Fund</t>
  </si>
  <si>
    <t>1b. Pre-School Fund</t>
  </si>
  <si>
    <t>1b</t>
  </si>
  <si>
    <t>4. Governmental Designated-Purpose Grants Fund</t>
  </si>
  <si>
    <t>5. Pupil Activity Special Revenue Fund</t>
  </si>
  <si>
    <t>7. Transportation Fund</t>
  </si>
  <si>
    <t>8. Other Special Revenue Funds</t>
  </si>
  <si>
    <t>10. Building Fund</t>
  </si>
  <si>
    <t>12. Capital Reserve Capital Projects Fund</t>
  </si>
  <si>
    <t>14. Other Enterprise Funds</t>
  </si>
  <si>
    <t>15. Risk-Related Activity Fund</t>
  </si>
  <si>
    <t>16. Other Internal Service Funds</t>
  </si>
  <si>
    <t>11. Special Building &amp; Technology Fund</t>
  </si>
  <si>
    <t>17. Pupil Activity Agency Funds</t>
  </si>
  <si>
    <t>18. Trust &amp; Agency Funds</t>
  </si>
  <si>
    <t>20. TOTAL (Sum of lines 1-19)</t>
  </si>
  <si>
    <t>19. Foundations &amp; Component Units</t>
  </si>
  <si>
    <t>Provide if required</t>
  </si>
  <si>
    <t>COMPONENT UNITS (Arbitrage Page)</t>
  </si>
  <si>
    <t>*State Statute prohibits the transfer of funds out of the Full Day Kindergarten Mill Levy Override Fund</t>
  </si>
  <si>
    <t>TOTAL INDUSTRIAL ARTS/TECHNOLOGY EDUCATION</t>
  </si>
  <si>
    <t>1100 - Mathematics</t>
  </si>
  <si>
    <t>TOTAL MATHEMATICS</t>
  </si>
  <si>
    <t>1200 - Music</t>
  </si>
  <si>
    <t>TOTAL MUSIC</t>
  </si>
  <si>
    <t>TOTAL NATURAL SCIENCE</t>
  </si>
  <si>
    <t>1300 - Natural Science</t>
  </si>
  <si>
    <t>1400 - Office Occupations</t>
  </si>
  <si>
    <t>TOTAL OFFICE OCCUPATIONS</t>
  </si>
  <si>
    <t>1500 - Social Science</t>
  </si>
  <si>
    <t>TOTAL SOCIAL SCIENCES</t>
  </si>
  <si>
    <t>1600 - Technical Education/Computer Technology</t>
  </si>
  <si>
    <t>TOTAL TECHNICAL EDUCATION/COMPUTER TECHNOLOGY</t>
  </si>
  <si>
    <t>TOTAL SPECIAL EDUCATION</t>
  </si>
  <si>
    <t>1800 - Cocurricular Activities - Athletic/Sport</t>
  </si>
  <si>
    <t>TOTAL COCURRICULAR ACTIVITIES - ATHLETIC/SPORT</t>
  </si>
  <si>
    <t>4000</t>
  </si>
  <si>
    <t>TOTAL EXPENDITURES</t>
  </si>
  <si>
    <t>OTHER USES</t>
  </si>
  <si>
    <t>RESERVES</t>
  </si>
  <si>
    <t>Difference must = 0</t>
  </si>
  <si>
    <t>TOTAL REVENUE (sum of lines 1 - 7)</t>
  </si>
  <si>
    <t>Expenditure Detail Totals for Budget Form to Submit to CDE:</t>
  </si>
  <si>
    <t>Equipment (including unlicensed vehicles)</t>
  </si>
  <si>
    <t>SUPPORT PROGRAMS - 2100 THROUGH 4000</t>
  </si>
  <si>
    <t>Purchased Property Services (Includes amounts paid for minor renovating and remodeling facilities)</t>
  </si>
  <si>
    <t>Interest</t>
  </si>
  <si>
    <t>Redemption of Principal</t>
  </si>
  <si>
    <t>OTHER USES - DEBT SERVICE PROGRAM 5100</t>
  </si>
  <si>
    <t>TOTAL GRANTS NOT IN OTHER FUNDS</t>
  </si>
  <si>
    <t>Note:  If applicable, INDIRECT COSTS are included in the anticipated expenditures for each grant/project.</t>
  </si>
  <si>
    <t>Fund 23:  PUPIL ACTIVITY SPECIAL REVENUE FUND</t>
  </si>
  <si>
    <t>(1)</t>
  </si>
  <si>
    <t>(2)</t>
  </si>
  <si>
    <t>GENERAL FUND</t>
  </si>
  <si>
    <t>Fund 25:  TRANSPORTATION FUND</t>
  </si>
  <si>
    <t>0100-0199</t>
  </si>
  <si>
    <t>0200-0299</t>
  </si>
  <si>
    <t>0300-0399</t>
  </si>
  <si>
    <t>0400-0499</t>
  </si>
  <si>
    <t>0500-0599</t>
  </si>
  <si>
    <t>0600-0699</t>
  </si>
  <si>
    <t>0800-0899</t>
  </si>
  <si>
    <t>Fund 31:  BOND REDEMPTION FUND</t>
  </si>
  <si>
    <t xml:space="preserve"> </t>
  </si>
  <si>
    <t>0910</t>
  </si>
  <si>
    <t>0830</t>
  </si>
  <si>
    <t>Note:  If district is holding a bond election during year, district may budget as if election will pass OR may choose to file a supplemental appropriation after bond election passes.</t>
  </si>
  <si>
    <t>Fund 41:  BUILDING FUND</t>
  </si>
  <si>
    <t>1000-2999 (not 1500)</t>
  </si>
  <si>
    <t>3000-3999</t>
  </si>
  <si>
    <t>4000-4999</t>
  </si>
  <si>
    <t>0100-0299</t>
  </si>
  <si>
    <t>Transportation Fees From Individuals</t>
  </si>
  <si>
    <t>Earnings on Investments</t>
  </si>
  <si>
    <t>Community Service Activities</t>
  </si>
  <si>
    <t>Charter School Revenue</t>
  </si>
  <si>
    <t>Instructional Materials Fees</t>
  </si>
  <si>
    <t>Services Provided within BOCES: local</t>
  </si>
  <si>
    <t>Services Provided other Units: local</t>
  </si>
  <si>
    <t>Parking Fees</t>
  </si>
  <si>
    <t>TOTAL REVENUE FROM INTERMEDIATE (COUNTY) SOURCES</t>
  </si>
  <si>
    <t>State Equalization</t>
  </si>
  <si>
    <t>Capital Construction</t>
  </si>
  <si>
    <t>Vocational Education</t>
  </si>
  <si>
    <t>Exceptional Children's Education Act (ECEA)</t>
  </si>
  <si>
    <t>English Language Proficiency Act (ELPA)</t>
  </si>
  <si>
    <t xml:space="preserve"> Gifted and Talented (ECEA)</t>
  </si>
  <si>
    <t xml:space="preserve"> Transportation</t>
  </si>
  <si>
    <t>Teacher Pay Incentive</t>
  </si>
  <si>
    <t>Service Provided within the BOCES: State Level</t>
  </si>
  <si>
    <t xml:space="preserve"> Services Provided Other Colorado Districts or BOCES: State Level</t>
  </si>
  <si>
    <t>Purchased Services from Districts by Charter Schools (5% Administrative)</t>
  </si>
  <si>
    <t>Lease Holding Improvements</t>
  </si>
  <si>
    <t>New Construction</t>
  </si>
  <si>
    <t>0723</t>
  </si>
  <si>
    <t>Major Renovations</t>
  </si>
  <si>
    <t>27</t>
  </si>
  <si>
    <t>28</t>
  </si>
  <si>
    <t>43</t>
  </si>
  <si>
    <t>1910</t>
  </si>
  <si>
    <t>1920</t>
  </si>
  <si>
    <t>1930</t>
  </si>
  <si>
    <t>Rentals/Leases</t>
  </si>
  <si>
    <t>Contributions and Donations for Private Sources</t>
  </si>
  <si>
    <t>Salaries - additional items</t>
  </si>
  <si>
    <t>Sale of Fixed Assets</t>
  </si>
  <si>
    <t>1954</t>
  </si>
  <si>
    <t>Services Provided Charter Schools: local</t>
  </si>
  <si>
    <t>3954</t>
  </si>
  <si>
    <t>TOTAL REVENUE FROM LOCAL SOURCES (Sum of lines 1-38)</t>
  </si>
  <si>
    <t>Services Provided Charter Schools: State Level</t>
  </si>
  <si>
    <t>Services Provided Charter Schools: Federal Level</t>
  </si>
  <si>
    <t>Transportation Fees from Other Colorado Districts or BOCES (or AU)</t>
  </si>
  <si>
    <t>1430</t>
  </si>
  <si>
    <t>Transportation Fees from School Districts Outside the State</t>
  </si>
  <si>
    <t>1440</t>
  </si>
  <si>
    <t>Transportation Fees from Other Sources</t>
  </si>
  <si>
    <t>1490</t>
  </si>
  <si>
    <t>Other Transportation Fees</t>
  </si>
  <si>
    <t>Transportation Fees from WITHIN the BOCES (or AU)</t>
  </si>
  <si>
    <t>1600</t>
  </si>
  <si>
    <t>Food Services</t>
  </si>
  <si>
    <t>Pupil Activities</t>
  </si>
  <si>
    <t>1740</t>
  </si>
  <si>
    <t>Fees</t>
  </si>
  <si>
    <t>3116</t>
  </si>
  <si>
    <t>School Construction and Renovation Project</t>
  </si>
  <si>
    <t>5500</t>
  </si>
  <si>
    <t>5400</t>
  </si>
  <si>
    <t>Capital Leases</t>
  </si>
  <si>
    <t>0632</t>
  </si>
  <si>
    <t>Funds 61-62 and 65-69:  OTHER INTERNAL SERVICE FUNDS</t>
  </si>
  <si>
    <t>Fund 42:  SPECIAL BUILDING AND TECHNOLOGY FUND</t>
  </si>
  <si>
    <t>Fund 43:  CAPITAL RESERVE CAPITAL PROJECTS FUND</t>
  </si>
  <si>
    <t>Fund 11:  CHARTER FUND EXPENDITURES</t>
  </si>
  <si>
    <t>0750-0799</t>
  </si>
  <si>
    <t>TOTAL EXPENDITURES AND OTHER USES(Sum of lines 11 - 24)</t>
  </si>
  <si>
    <t>TOTAL APPROPRIATED RESERVES (Sum of 26 - 30)</t>
  </si>
  <si>
    <t>TOTAL BUILDING FUND EXPENDITURES AND APPROPRIATED RESERVES (Sum of lines 25 &amp; 31)</t>
  </si>
  <si>
    <t>Total Instructional Program Expenditures (Sum of lines 18-32)</t>
  </si>
  <si>
    <t>Total Support Program Expenditures (Sum of lines 34-48)</t>
  </si>
  <si>
    <t>FEDERAL FUNDS NOT IN OTHER FUNDS</t>
  </si>
  <si>
    <t>Total Other Uses Expenditures (Sum of lines 50-51)</t>
  </si>
  <si>
    <t>TOTAL EXPENDITURES AND OTHER USES (Sum of lines 33,49,52)</t>
  </si>
  <si>
    <t>TOTAL CAPITAL RESERVE CAPITAL PROJECTS FUND EXPENDITURES AND APPROPRIATED RESERVES (Sum of lines 53 &amp; 59)</t>
  </si>
  <si>
    <t>Delinquent Taxes and Penalties and Interest on Taxes</t>
  </si>
  <si>
    <t>Other Taxes from Local Sources</t>
  </si>
  <si>
    <t>Tuition from Individuals</t>
  </si>
  <si>
    <t>Summer School/Interterm/Intercession Fees</t>
  </si>
  <si>
    <t xml:space="preserve">Allocation from General Fund.  </t>
  </si>
  <si>
    <t>GENERAL INSTRUCTIONS</t>
  </si>
  <si>
    <t>Financial Policies and Procedures Handbook</t>
  </si>
  <si>
    <t>After completing the CDE-18 -review the error report.  Make appropriate corrections to fund pages to correct errors.</t>
  </si>
  <si>
    <t>Services Provided Other Units: State Level</t>
  </si>
  <si>
    <t>Impact Aid</t>
  </si>
  <si>
    <t>Handicapped Education</t>
  </si>
  <si>
    <t>All Other Federal Revenue Codes</t>
  </si>
  <si>
    <t>Other Sources</t>
  </si>
  <si>
    <t>1900</t>
  </si>
  <si>
    <t>Other Revenue from Local Sources</t>
  </si>
  <si>
    <t>3114</t>
  </si>
  <si>
    <t>3115</t>
  </si>
  <si>
    <t>Increasing Enrollment Aid</t>
  </si>
  <si>
    <t>Tracking On-Line Programs</t>
  </si>
  <si>
    <t>4951</t>
  </si>
  <si>
    <t>Services Provided within BOCES: Federal Level</t>
  </si>
  <si>
    <t>4952</t>
  </si>
  <si>
    <t>Services Provided other Colorado Districts  or BOCES: Federal Level</t>
  </si>
  <si>
    <t>4959</t>
  </si>
  <si>
    <t>Services Provided Other Units: Federal Level</t>
  </si>
  <si>
    <t>5900</t>
  </si>
  <si>
    <t>3170</t>
  </si>
  <si>
    <t>Small Attendance Center Aid</t>
  </si>
  <si>
    <t>1321</t>
  </si>
  <si>
    <t>1322</t>
  </si>
  <si>
    <t>1323</t>
  </si>
  <si>
    <t>1324</t>
  </si>
  <si>
    <t>1330</t>
  </si>
  <si>
    <t>Tuition from WITHIN the BOCES (or Administrative Unit(AU))</t>
  </si>
  <si>
    <t>Tuition from Excess Costs</t>
  </si>
  <si>
    <t>Tuition from School Districts Outside the State</t>
  </si>
  <si>
    <t>Tuition from Other Sources</t>
  </si>
  <si>
    <t>1410</t>
  </si>
  <si>
    <t>1411</t>
  </si>
  <si>
    <t>Transportation Fees From Individuals for Activities</t>
  </si>
  <si>
    <t>1421</t>
  </si>
  <si>
    <t>Tuition from Other Colorado Districts or BOCES (or AU)</t>
  </si>
  <si>
    <t>1422</t>
  </si>
  <si>
    <t>Total Instructional Program Expenditures (Sum of lines 9-38)</t>
  </si>
  <si>
    <t xml:space="preserve">     </t>
  </si>
  <si>
    <t>2400 - School Administration</t>
  </si>
  <si>
    <t>TOTAL SCHOOL ADMINISTRATION SUPPORT</t>
  </si>
  <si>
    <t>2500 - Business Services</t>
  </si>
  <si>
    <t>TOTAL BUSINESS SERVICES SUPPORT</t>
  </si>
  <si>
    <t>BEGINNING RETAINED EARNINGS</t>
  </si>
  <si>
    <t>EXPENSES AND OTHER USES</t>
  </si>
  <si>
    <t>0633</t>
  </si>
  <si>
    <t>0600-0699 not 0630-0639</t>
  </si>
  <si>
    <t>0735</t>
  </si>
  <si>
    <t>0740</t>
  </si>
  <si>
    <t>0869</t>
  </si>
  <si>
    <t>9200</t>
  </si>
  <si>
    <t>0730</t>
  </si>
  <si>
    <t>*Round to Nearest Dollar*</t>
  </si>
  <si>
    <t>TRANSFERS</t>
  </si>
  <si>
    <t>FUND</t>
  </si>
  <si>
    <t>2100 - Students</t>
  </si>
  <si>
    <t>2200 - Instructional Staff</t>
  </si>
  <si>
    <t>TOTAL STUDENT SUPPORT</t>
  </si>
  <si>
    <t>TOTAL INSTRUCTIONAL STAFF SUPPORT</t>
  </si>
  <si>
    <t>2300 - General Administration</t>
  </si>
  <si>
    <t>TOTAL GENERAL ADMINISTRATION SUPPORT</t>
  </si>
  <si>
    <r>
      <t xml:space="preserve">0070 - Gifted and Talented Education </t>
    </r>
    <r>
      <rPr>
        <b/>
        <sz val="8"/>
        <color indexed="10"/>
        <rFont val="Helv"/>
      </rPr>
      <t>(All Gifted and Talented Education accounts should be coded with Grant Code 3150)</t>
    </r>
  </si>
  <si>
    <t>Unemployment Compensation Insurance - Program Code 2850 (or 2800)</t>
  </si>
  <si>
    <t>Workers' Compensation Insurance - Program Code 2850 (or 2800)</t>
  </si>
  <si>
    <t>District Student Insurance - Program Code 2850 (or 2800)</t>
  </si>
  <si>
    <t>Please Note:  Object codes 0520 through 0529 are non-bolded codes that roll to the bolded "0500 - Other Purchased Services" in the Automated Data Exchange.</t>
  </si>
  <si>
    <t>Federal Sources - School Breakfast Program (CFDA # 10.553)</t>
  </si>
  <si>
    <t>2600 - Operations and Maintenance</t>
  </si>
  <si>
    <t>TOTAL OPERATIONS AND MAINTENANCE</t>
  </si>
  <si>
    <t>2700 - Student Transportation</t>
  </si>
  <si>
    <t>TOTAL STUDENT TRANSPORTATION</t>
  </si>
  <si>
    <t>2800 - Central Support</t>
  </si>
  <si>
    <t>TOTAL CENTRAL SUPPORT</t>
  </si>
  <si>
    <t>2900 - Other Support</t>
  </si>
  <si>
    <t>TOTAL OTHER SUPPORT</t>
  </si>
  <si>
    <t>3100 - Food Service Operations</t>
  </si>
  <si>
    <t>0630</t>
  </si>
  <si>
    <t>TOTAL FOOD SERVICE OPERATIONS</t>
  </si>
  <si>
    <t>3300 - Community Services</t>
  </si>
  <si>
    <t>TOTAL COMMUNITY SERVICES</t>
  </si>
  <si>
    <t>3400 - Education for Adults</t>
  </si>
  <si>
    <t>TOTAL EDUCATION FOR ADULTS</t>
  </si>
  <si>
    <t>4000 - FACILITIES ACQUISITION AND CONSTRUCTION SERVICES</t>
  </si>
  <si>
    <t>TOTAL FACILITIES ACQUISITION AND CONSTRUCTION SERVICES</t>
  </si>
  <si>
    <t>1610-1614</t>
  </si>
  <si>
    <t>0520</t>
  </si>
  <si>
    <t>0521</t>
  </si>
  <si>
    <t>0523</t>
  </si>
  <si>
    <t>0524</t>
  </si>
  <si>
    <t>Federal Revenue from CDE</t>
  </si>
  <si>
    <t>Federal Revenue from other State Source</t>
  </si>
  <si>
    <t>Federal Revenue directly from Federal Government</t>
  </si>
  <si>
    <t>4010</t>
  </si>
  <si>
    <t>4020</t>
  </si>
  <si>
    <t>5819</t>
  </si>
  <si>
    <t>PRIOR YEAR</t>
  </si>
  <si>
    <t>CURRENT YEAR</t>
  </si>
  <si>
    <r>
      <t xml:space="preserve">CURRENT FISCAL YEAR </t>
    </r>
    <r>
      <rPr>
        <b/>
        <sz val="8"/>
        <rFont val="Helv"/>
      </rPr>
      <t>PROJECTED TABOR PROPERTY TAX LIMITATION</t>
    </r>
  </si>
  <si>
    <r>
      <t xml:space="preserve">CURRENT FISCAL YEAR </t>
    </r>
    <r>
      <rPr>
        <b/>
        <sz val="8"/>
        <rFont val="Helv"/>
      </rPr>
      <t>PROJECTED TABOR SPENDING LIMITATION</t>
    </r>
  </si>
  <si>
    <t>1. Enter Current FY Fund Data as Listed below.</t>
  </si>
  <si>
    <t>TOTAL CURRENT FY TABOR EXPENDITURES</t>
  </si>
  <si>
    <t>TOTAL CURRENT FY TABOR DEDUCTIONS</t>
  </si>
  <si>
    <t>7. MAXIMUM ALLOWED TABOR SPENDING FOR CURRENT FY (line 3 plus line 6)</t>
  </si>
  <si>
    <t>0525</t>
  </si>
  <si>
    <t>0526</t>
  </si>
  <si>
    <t>0527</t>
  </si>
  <si>
    <t>0528</t>
  </si>
  <si>
    <t>0522</t>
  </si>
  <si>
    <t>Insurance Premiums</t>
  </si>
  <si>
    <t>Property Insurance - Program Code 2620 (or 2600)</t>
  </si>
  <si>
    <t>Fidelity Insurance - Program Code 2850 (or 2800)</t>
  </si>
  <si>
    <t>1340</t>
  </si>
  <si>
    <t>All Other Local Revenue Codes</t>
  </si>
  <si>
    <t>Commodity Fees</t>
  </si>
  <si>
    <t>0630-0639 not 0632-0633</t>
  </si>
  <si>
    <t>Commodities</t>
  </si>
  <si>
    <t>Other Supplies</t>
  </si>
  <si>
    <t>0800-0899 not 0869</t>
  </si>
  <si>
    <t>Tuition Charges</t>
  </si>
  <si>
    <t>Food Service</t>
  </si>
  <si>
    <t>Pupil Activity</t>
  </si>
  <si>
    <t>1800</t>
  </si>
  <si>
    <t>TOTAL GENERAL FUND EXPENDITURES AND APPROPRIATED RESERVES</t>
  </si>
  <si>
    <t>TOTAL APPROPRIATED RESERVES</t>
  </si>
  <si>
    <t xml:space="preserve">      ---MUST EQUAL AMOUNT ON APPROPRIATION RESOLUTION PAGE---</t>
  </si>
  <si>
    <t>TOTAL NET REVENUE</t>
  </si>
  <si>
    <t>DIFFERENCE MUST EQUAL 0</t>
  </si>
  <si>
    <t>5100 - Debt Service</t>
  </si>
  <si>
    <t>TOTAL EXPENDITURES AND OTHER USES</t>
  </si>
  <si>
    <t>TOTAL GENERAL FUND EXPENDITURES AND RESERVES</t>
  </si>
  <si>
    <t>Vehicles (for use with Program Code 0850 - Drivers Education only)</t>
  </si>
  <si>
    <t>5000 - Other Uses</t>
  </si>
  <si>
    <t>APPROPRIATED RESERVES</t>
  </si>
  <si>
    <t>TOTALS</t>
  </si>
  <si>
    <t>BEGINNING ASSETS</t>
  </si>
  <si>
    <t>ARBITRAGE REBATE AMOUNT</t>
  </si>
  <si>
    <t>1. General Fund</t>
  </si>
  <si>
    <t>2. Building Fund</t>
  </si>
  <si>
    <t>3. Bond Fund</t>
  </si>
  <si>
    <t>5. TOTAL FOR ALL FUNDS (Sum of lines 1-4)</t>
  </si>
  <si>
    <t>COMPONENT UNIT REVENUE AND EXPENDITURES/EXPENSES</t>
  </si>
  <si>
    <t>1. Charges for Services</t>
  </si>
  <si>
    <t>2. Property Taxes</t>
  </si>
  <si>
    <t>Not Required</t>
  </si>
  <si>
    <t>3. Earning on Investments</t>
  </si>
  <si>
    <t>4. Other Revenue</t>
  </si>
  <si>
    <t>EXPENDITURES/EXPENSES AND OTHER USES</t>
  </si>
  <si>
    <t>10. TOTAL EXPENDITURES/EXPENSES (Sum of lines 8-9)</t>
  </si>
  <si>
    <t>1951</t>
  </si>
  <si>
    <t>1952</t>
  </si>
  <si>
    <t>1959</t>
  </si>
  <si>
    <t>3112</t>
  </si>
  <si>
    <t>3113</t>
  </si>
  <si>
    <t>3180</t>
  </si>
  <si>
    <t>3951</t>
  </si>
  <si>
    <t>3952</t>
  </si>
  <si>
    <t>3959</t>
  </si>
  <si>
    <t>56XX</t>
  </si>
  <si>
    <t>5810</t>
  </si>
  <si>
    <t>Pre-School Fund</t>
  </si>
  <si>
    <t>1a.</t>
  </si>
  <si>
    <t>11. Appropriated Reserves</t>
  </si>
  <si>
    <t>12. TOTAL EXPENDITURES/EXPENSES AND APPROPRIATED RESERVES (Sum of lines 10-11)</t>
  </si>
  <si>
    <t xml:space="preserve">      ---LINE 12 MUST EQUAL AMOUNT ON APPROPRIATION RESOLUTION PAGE---</t>
  </si>
  <si>
    <t>13. Total Non-Appropriated Reserves</t>
  </si>
  <si>
    <t>14. TOTAL EXPENDITURES/EXPENSES AND RESERVES (Sum of lines 12-13)</t>
  </si>
  <si>
    <t>TABOR  EMERGENCY RESERVES</t>
  </si>
  <si>
    <t>1. General Fund (includes Charter School Fund)</t>
  </si>
  <si>
    <r>
      <t xml:space="preserve">OTHER SOURCES - </t>
    </r>
    <r>
      <rPr>
        <i/>
        <sz val="8"/>
        <color indexed="10"/>
        <rFont val="Helv"/>
      </rPr>
      <t>LIST ALL GRANTS BY GRANT/PROJECT CODE, TITLE AND FUND</t>
    </r>
  </si>
  <si>
    <t>OTHER SOURCES</t>
  </si>
  <si>
    <t>TOTAL GOVERNMENTAL DESIGNATED PURPOSE GRANTS FUND EXPENDITURES AND APPROPRIATED RESERVES</t>
  </si>
  <si>
    <t>80.</t>
  </si>
  <si>
    <t>3000</t>
  </si>
  <si>
    <t>State Matching Child Nutrition: Grant 3161</t>
  </si>
  <si>
    <t>School Breakfast Program: Grant 3162</t>
  </si>
  <si>
    <t>Start Smart Nutrition: Grant 3164</t>
  </si>
  <si>
    <t>10</t>
  </si>
  <si>
    <t>11</t>
  </si>
  <si>
    <t>81.</t>
  </si>
  <si>
    <t>time it adopts the budget.  The appropriation resolution shall specify the amount of money</t>
  </si>
  <si>
    <t>If you treat Transfers Out as an expenditure - report such amounts here:</t>
  </si>
  <si>
    <t>If you treat Allocations Out as an expenditure - report such amounts here:</t>
  </si>
  <si>
    <t>Transfers and Allocations Out (as reported at the bottom of the GenFundREV page)</t>
  </si>
  <si>
    <t>Link of amounts from the GenFundREV page</t>
  </si>
  <si>
    <t>NOTE-1:</t>
  </si>
  <si>
    <t>NOTE-2:</t>
  </si>
  <si>
    <t>Transfer To________________Fund(s) (input as a positive number on this line)</t>
  </si>
  <si>
    <t>*</t>
  </si>
  <si>
    <t>Unless Transfers Out are recognized as an expenditure per above treatment.</t>
  </si>
  <si>
    <r>
      <t xml:space="preserve">Input the next three lines as a positive number </t>
    </r>
    <r>
      <rPr>
        <b/>
        <sz val="8"/>
        <rFont val="Helv"/>
      </rPr>
      <t>(See NOTE-2 below)</t>
    </r>
  </si>
  <si>
    <r>
      <t xml:space="preserve">REVENUE FROM OTHER SOURCES </t>
    </r>
    <r>
      <rPr>
        <b/>
        <i/>
        <sz val="8"/>
        <rFont val="Helv"/>
      </rPr>
      <t>(See NOTE-1 below)</t>
    </r>
  </si>
  <si>
    <t>Tuition Paid Within the BOCES or AU</t>
  </si>
  <si>
    <t>Tuition Paid to Other Colorado Districts or BOCES or AU</t>
  </si>
  <si>
    <t>Tuition to School Districts Outside The State</t>
  </si>
  <si>
    <t>Tuition To Private Sources</t>
  </si>
  <si>
    <t>Tuition - Other</t>
  </si>
  <si>
    <t>TOTAL GRANT EXPENDITURES NOT IN OTHER FUNDS</t>
  </si>
  <si>
    <t>Travel, Registration, and Entrance</t>
  </si>
  <si>
    <t>0591</t>
  </si>
  <si>
    <t>0592</t>
  </si>
  <si>
    <t>0593</t>
  </si>
  <si>
    <t>0594</t>
  </si>
  <si>
    <t>0640</t>
  </si>
  <si>
    <t>Services Purchased Within the BOCES or AU</t>
  </si>
  <si>
    <t>Capital Projects Funds:</t>
  </si>
  <si>
    <t>Link of amounts from line 12a above</t>
  </si>
  <si>
    <t>Transfers Out (as reported on line 12a above)</t>
  </si>
  <si>
    <t>Transfer From(+)/To(-)________________Fund(s) (Net to zero across all funds) NOTE-1</t>
  </si>
  <si>
    <t>7a</t>
  </si>
  <si>
    <t>The above four lines will be linked for inclusion in the "TOTAL OTHER USES" line on the CharterFund Exp2 page.</t>
  </si>
  <si>
    <t>Transfers and Allocations Out (as reported at the bottom of the CharterFundREV page)</t>
  </si>
  <si>
    <t>Link of amounts from the CharterFundREV page</t>
  </si>
  <si>
    <t>Transfer From(+)/To(-)________________Fund(s) (Net to zero across all funds)* NOTE-1</t>
  </si>
  <si>
    <t>Transfers Out if reported as an expenditure - Linked from line 5a above</t>
  </si>
  <si>
    <t>appropriated to each fund; except that the operating reserve authorized by section</t>
  </si>
  <si>
    <t>**Note:  The ALLOCATION FROM GENERAL FUND ON LINE 15 MUST BE INCLUDED IN THE AMOUNT ON LINE 83 or LINE 83a OF GENERAL FUND REVENUE.</t>
  </si>
  <si>
    <t>11a</t>
  </si>
  <si>
    <t>Transfers Out if reported as an expenditure - Linked from line 11a above</t>
  </si>
  <si>
    <t>Transfers Out if reported as an expenditure - Linked from line 6a above</t>
  </si>
  <si>
    <t>3111</t>
  </si>
  <si>
    <t>District Emergency Reserve</t>
  </si>
  <si>
    <t>Allocation From General Fund**  (Optional starting in FY09-10)</t>
  </si>
  <si>
    <t>Transfers Out if reported as an expenditure - Linked from line 2a above</t>
  </si>
  <si>
    <t>6. Transfer From(+)/To(-)________________Fund(s) (Net to zero across all funds) NOTE-1</t>
  </si>
  <si>
    <t>OTHER ENTERPRISE FUND</t>
  </si>
  <si>
    <t>RISK-RELATED ACTIVITY FUND</t>
  </si>
  <si>
    <t>OTHER INTERNAL SERVICE FUNDS</t>
  </si>
  <si>
    <t>COMPONENT UNIT FUNDS</t>
  </si>
  <si>
    <t>If there is a balance other than zero in this section then the fund is out of balance.</t>
  </si>
  <si>
    <t>Note:  Amounts listed for each fund must not exceed reserves on corresponding fund page.</t>
  </si>
  <si>
    <t>The board of education of each school district shall adopt an appropriation resolution at the</t>
  </si>
  <si>
    <t>FOUR DIGIT DISTRICT/BOCES CODE</t>
  </si>
  <si>
    <t>Miscellaneous Worksheets: (USE WHEN RELEVANT)</t>
  </si>
  <si>
    <t>22-44-106(2) shall not be subject to appropriation for the fiscal year covered by the budget,</t>
  </si>
  <si>
    <t>and except that the appropriation resolution may, by reference, incorporate the budget as</t>
  </si>
  <si>
    <t>adopted by a board of education for the current fiscal year.</t>
  </si>
  <si>
    <t>APPROPRIATION</t>
  </si>
  <si>
    <t>AMOUNT</t>
  </si>
  <si>
    <t>The amounts appropriated to a fund shall not exceed the amount thereof as specified in the</t>
  </si>
  <si>
    <t>The next column shows a sample appropriation resolution which may be adopted at the time</t>
  </si>
  <si>
    <t>the board of education adopts the budget.  See other appropriation resolutions in the</t>
  </si>
  <si>
    <t>(Signature, President of the Board) in accordance with 22-44-110(4).</t>
  </si>
  <si>
    <t>(Date of the adoption of the budget)</t>
  </si>
  <si>
    <t>Fund 85:  FOUNDATION FUND</t>
  </si>
  <si>
    <t>Other Revenue and Other Sources</t>
  </si>
  <si>
    <t>FOUNDATION FUNDS</t>
  </si>
  <si>
    <t>TOTAL APPROPRIATION</t>
  </si>
  <si>
    <t>ERROR REPORT</t>
  </si>
  <si>
    <t xml:space="preserve">PUPIL ACTIVITY FUND </t>
  </si>
  <si>
    <t>TRANSPORTATION FUND</t>
  </si>
  <si>
    <t>BOND REDEMPTION FUND</t>
  </si>
  <si>
    <t>BUILDING FUND</t>
  </si>
  <si>
    <t xml:space="preserve">SPECIAL BUILDING AND TECHNOLOGY FUND </t>
  </si>
  <si>
    <t>CAPITAL RESERVE CAPITAL PROJECTS FUND</t>
  </si>
  <si>
    <t xml:space="preserve">4. Other Fund(s) ___________________________ </t>
  </si>
  <si>
    <t>Internal Service Funds</t>
  </si>
  <si>
    <t>Component Unit Funds</t>
  </si>
  <si>
    <t>2. Deduct the Following Expenditures Included in Totals above :</t>
  </si>
  <si>
    <t>Refunds to Taxpayers</t>
  </si>
  <si>
    <t>Expenditures from Gifts/Foundations (Excluding Agency Funds)</t>
  </si>
  <si>
    <t>Expenditures from Federal Funds</t>
  </si>
  <si>
    <t>Collections for Another Government</t>
  </si>
  <si>
    <t>Pension Contributions by Employees</t>
  </si>
  <si>
    <t>Pension Fund Earnings</t>
  </si>
  <si>
    <t>GOVERNMENTAL DESIGNATED-PURPOSE GRANTS FUND</t>
  </si>
  <si>
    <t>Bond Redemption Fund</t>
  </si>
  <si>
    <t>CHANGES IN BALANCE</t>
  </si>
  <si>
    <t>TABOR EXPENDITURES</t>
  </si>
  <si>
    <t>General Fund</t>
  </si>
  <si>
    <t>Governmental Designated-Purpose Grants Fund</t>
  </si>
  <si>
    <t>Pupil Activity Special Revenue Fund</t>
  </si>
  <si>
    <t>Insurance Reserve Special Revenue Fund</t>
  </si>
  <si>
    <t>Transportation Fund</t>
  </si>
  <si>
    <t>Building Fund (include Capital Reserve Capital Projects Fund)</t>
  </si>
  <si>
    <t>Special Building &amp; Technology Fund</t>
  </si>
  <si>
    <t>Other Enterprise Funds</t>
  </si>
  <si>
    <t>Risk-Related Activity Fund</t>
  </si>
  <si>
    <t>Transfer From(+)/To(-)________________Fund(s) (Net to zero across all funds)*</t>
  </si>
  <si>
    <t>GRANT/PROJECT TITLE</t>
  </si>
  <si>
    <t>TOTAL INSURANCE RESERVE SPECIAL REVENUE FUND EXPENDITURES AND APPROPRIATED RESERVES Sum of lines 21 &amp; 27)</t>
  </si>
  <si>
    <t>TOTAL EXPENDITURES AND OTHER USES (Sum of lines 13-22)</t>
  </si>
  <si>
    <t>TOTAL EXPENDITURES &amp; OTHER USES (Sum of lines 9-20)</t>
  </si>
  <si>
    <t>TOTAL TRANSPORTATION FUND EXPENDITURES AND APPROPRIATED RESERVES (Sum of lines 23 &amp; 29)</t>
  </si>
  <si>
    <t>Fund 22:  GOVERNMENTAL DESIGNATED-PURPOSE GRANTS FUND</t>
  </si>
  <si>
    <t>*  Additional funds may be transferred from General fund to cover program expenditures in excess of Pre-School Allocation.</t>
  </si>
  <si>
    <t>Total Support Program Expenditures (Sum of lines 40-72)</t>
  </si>
  <si>
    <t>TOTAL APPROPRIATED RESERVES (Sum of lines 76-80)</t>
  </si>
  <si>
    <t>TOTAL CPP FUND EXPENDITURES AND APPROPRIATED RESERVES(Sum of lines 75 &amp; 81)</t>
  </si>
  <si>
    <t xml:space="preserve">Other Revenue  </t>
  </si>
  <si>
    <t>TOTAL REVENUE (Sum of lines 1-8)</t>
  </si>
  <si>
    <t>Expenditures from the Proceeds of Damage Awards</t>
  </si>
  <si>
    <t>Expenditures from the Proceeds of the Sale of School Property</t>
  </si>
  <si>
    <t>4. ADJUSTMENTS TO SPENDING FOR DETERMINING ALLOWABLE GROWTH</t>
  </si>
  <si>
    <t>Debt Service Increase/(Decrease) since FY 1992-93</t>
  </si>
  <si>
    <t>TOTAL ADJUSTMENTS TO SPENDING</t>
  </si>
  <si>
    <t>5. NET SPENDING ON WHICH GROWTH IS ALLOWED (line 3 minus line 4)</t>
  </si>
  <si>
    <t>6. ALLOWABLE GROWTH</t>
  </si>
  <si>
    <t>Percent Change in Student Enrollment</t>
  </si>
  <si>
    <t>Total Percent Change (line a plus line b)</t>
  </si>
  <si>
    <t>Net Spending on which Growth is Allowed (line 5)</t>
  </si>
  <si>
    <t>Total Inflation and Enrollment Growth (line 6c times line 6d)</t>
  </si>
  <si>
    <t>Debt Service Increase/(Decrease) since FY 1992-93 (line 4a)</t>
  </si>
  <si>
    <t>Voter-Approved Revenue Changes (line 4b)</t>
  </si>
  <si>
    <t>TOTAL ALLOWABLE GROWTH (line 6e plus line 6f plus line 6g)</t>
  </si>
  <si>
    <t>1</t>
  </si>
  <si>
    <t>2</t>
  </si>
  <si>
    <t>3</t>
  </si>
  <si>
    <t>0060 - General Integrated Education  Program</t>
  </si>
  <si>
    <t>1700 - Special Education  Program</t>
  </si>
  <si>
    <t>4</t>
  </si>
  <si>
    <t>5</t>
  </si>
  <si>
    <t>PERCENT</t>
  </si>
  <si>
    <t>ALLOWABLE</t>
  </si>
  <si>
    <t>VOTER</t>
  </si>
  <si>
    <t>MAXIMUM</t>
  </si>
  <si>
    <t>PROPERTY TAX</t>
  </si>
  <si>
    <t>INCREASE</t>
  </si>
  <si>
    <t>APPROVED</t>
  </si>
  <si>
    <t>GROWTH</t>
  </si>
  <si>
    <t>ALLOWED</t>
  </si>
  <si>
    <t>N/A</t>
  </si>
  <si>
    <t>Special Building Fund</t>
  </si>
  <si>
    <t>Other _____________*</t>
  </si>
  <si>
    <t>BUDGET SUMMARY WORKSHEET</t>
  </si>
  <si>
    <t xml:space="preserve">  FUND</t>
  </si>
  <si>
    <t xml:space="preserve">  BUDGETED REVENUE</t>
  </si>
  <si>
    <t xml:space="preserve">  BUDGETED EXPENDITURES</t>
  </si>
  <si>
    <t xml:space="preserve">  APPROPRIATED AMOUNT</t>
  </si>
  <si>
    <t xml:space="preserve">  (Includes Beginning Fund Revenue)</t>
  </si>
  <si>
    <t xml:space="preserve"> (Incl. Enterprise Funds Capital Outlay)</t>
  </si>
  <si>
    <t>PUPIL ACTIVITY SPECIAL REVENUE FUND</t>
  </si>
  <si>
    <t>OTHER SPECIAL REVENUE FUNDS (COMBINED)</t>
  </si>
  <si>
    <t>SPECIAL BUILDING AND TECHNOLOGY FUND</t>
  </si>
  <si>
    <t>FOOD SERVICE FUND</t>
  </si>
  <si>
    <t>OTHER ENTERPRISE FUNDS (COMBINED)</t>
  </si>
  <si>
    <t xml:space="preserve">INSURANCE RESERVE FUND </t>
  </si>
  <si>
    <t>INSURANCE RESERVE FUND</t>
  </si>
  <si>
    <t>1b.</t>
  </si>
  <si>
    <t>TOTAL APPROPRIATED RESERVES (Sum of lines 24-28)</t>
  </si>
  <si>
    <t>Total Instructional Program Expenditures (Sum of lines 8-16)</t>
  </si>
  <si>
    <t>Total Support Program Expenditures (Sum of lines 18-26)</t>
  </si>
  <si>
    <t>TOTAL EXPENDITURES AND OTHER USES(Sum of lines 17, 27 &amp; 30)</t>
  </si>
  <si>
    <t>TOTAL OTHER SPECIAL REVENUE FUND EXPENDITURES AND APPROPRIATED RESERVES (Sum of lines 31 &amp; 37)</t>
  </si>
  <si>
    <t>TOTAL BOND REDEMPTION FUND EXPENDITURES AND APPROPRIATED RESERVES (Sum of lines 18 &amp; 24)</t>
  </si>
  <si>
    <t>TOTAL SPECIAL BUILDING AND TECHNOLOGY FUND EXPENDITURES AND APPROPRIATED RESERVES (Sum of lines 16 &amp; 22)</t>
  </si>
  <si>
    <t>TOTAL REVENUE (Sum of lines 1-16)</t>
  </si>
  <si>
    <t>Transfer From________________Fund(s) (Net to zero across all funds)*</t>
  </si>
  <si>
    <t>*State Statute prohibits the transfer of funds out of the Transportation Fund.</t>
  </si>
  <si>
    <t>*State Statute prohibits the transfer of funds out of the Special Building and Technology Fund.</t>
  </si>
  <si>
    <t>Non-Appropriated Operating Reserves must not exceed 15% of Total General Fund Expenditures and Reserves</t>
  </si>
  <si>
    <t>15% of Total General Fund Expenditures and Reserves</t>
  </si>
  <si>
    <t>General Fund Non-Appropriated Operating Reserves</t>
  </si>
  <si>
    <t>Capital Outlay</t>
  </si>
  <si>
    <t xml:space="preserve">     County/Intermediate Sources</t>
  </si>
  <si>
    <t>Other Appropriated Reserves</t>
  </si>
  <si>
    <t>1900-2099 - Cocurricular Activities - Non-Athletic</t>
  </si>
  <si>
    <t>Local Sources</t>
  </si>
  <si>
    <t>2000-2999</t>
  </si>
  <si>
    <t>1000-1999</t>
  </si>
  <si>
    <t>Intermediate Sources</t>
  </si>
  <si>
    <t>State Sources</t>
  </si>
  <si>
    <t>Federal Sources</t>
  </si>
  <si>
    <t>Allocation from the General Fund**</t>
  </si>
  <si>
    <r>
      <t xml:space="preserve">INSTRUCTIONAL PROGRAM - </t>
    </r>
    <r>
      <rPr>
        <sz val="8"/>
        <color indexed="10"/>
        <rFont val="Helv"/>
      </rPr>
      <t>(PROGRAM CODE 0040 IS RECOMMENDED FOR USE IN FUND 19)</t>
    </r>
  </si>
  <si>
    <t>SUPPORT PROGRAMS - 2100 THROUGH 3300</t>
  </si>
  <si>
    <t>OTHER USES - PROGRAM 5000</t>
  </si>
  <si>
    <t>Allocation From General Fund**</t>
  </si>
  <si>
    <t>19XX</t>
  </si>
  <si>
    <t>TOTAL REVENUE (Sum of lines 1-7)</t>
  </si>
  <si>
    <t>1.</t>
  </si>
  <si>
    <t>2.</t>
  </si>
  <si>
    <t>3.</t>
  </si>
  <si>
    <t>Total Instructional Program Expenditures (Sum of lines 10-18)</t>
  </si>
  <si>
    <t>Total Support Program Expenditures (Sum of lines 20-28)</t>
  </si>
  <si>
    <t>TOTAL EXPENDITURES AND OTHER USES(Sum of lines 19 &amp; 29)</t>
  </si>
  <si>
    <t>TOTAL APPROPRIATED RESERVES (Sum of lines 31-35)</t>
  </si>
  <si>
    <t>TOTAL PUPIL ACTIVITY AGENCY FUND EXPENDITURES AND APPROPRIATED RESERVES (Sum of lines 30 &amp; 36)</t>
  </si>
  <si>
    <t>TOTAL REVENUE INCLUDING BEGINNING FUND BALANCE (sum of line 8 &amp; BFB)</t>
  </si>
  <si>
    <t>TOTAL REVENUE INCLUDING BEGINNING FUND BALANCE (Sum of line 9 and BFB)</t>
  </si>
  <si>
    <t>TOTAL EXPENSES AND OTHER USES (Sum of lines 13-25)</t>
  </si>
  <si>
    <t>TOTAL REVENUE (Sum of lines 1-10)</t>
  </si>
  <si>
    <t>Other Revenue and Other Sources (includes increases in assets for agency funds)</t>
  </si>
  <si>
    <t>TOTAL REVENUE INCLUDING BEGINNING FUND BALANCE Sum of line 8 and BRE)</t>
  </si>
  <si>
    <t>TOTAL EXPENSES AND OTHER USES(Sum of lines 9-17)</t>
  </si>
  <si>
    <t>TOTAL OTHER ENTERPRISE FUND EXPENSES AND APPROPRIATED RESERVES (Sum of lines 18 &amp; 24)</t>
  </si>
  <si>
    <t>TOTAL EXPENSES AND OTHER USES (Sum of lines 8-16)</t>
  </si>
  <si>
    <t>TOTAL RISK RELATED ACTIVITY FUND EXPENDITURES AND APPROPRIATED RESERVES (Sum of lines 17 &amp; 23)</t>
  </si>
  <si>
    <t>TOTAL REVENUE INCLUDING BEGINNING FUND BALANCE Sum of line 11 and BFB)</t>
  </si>
  <si>
    <t>TOTAL REVENUE INCLUDING BEGINNING FUND BALANCE Sum of line 7 and BFB)</t>
  </si>
  <si>
    <t>TOTAL OTHER INTERNAL SERVICE FUND EXPENDITURES AND APPROPRIATED RESERVES (Sum of line 21 &amp; 27)</t>
  </si>
  <si>
    <t>Premium/Discount</t>
  </si>
  <si>
    <t>Accrued Interest</t>
  </si>
  <si>
    <t>TOTAL REVENUE (Sum of lines 1 - 13)</t>
  </si>
  <si>
    <t>TOTAL REVENUE INCLUDING BEGINNING FUND BALANCE (Sum of line 14 and BFB)</t>
  </si>
  <si>
    <t>Principal</t>
  </si>
  <si>
    <r>
      <t xml:space="preserve">FEDERAL FUNDS NOT IN OTHER FUNDS - </t>
    </r>
    <r>
      <rPr>
        <i/>
        <sz val="8"/>
        <color indexed="10"/>
        <rFont val="Helv"/>
      </rPr>
      <t>LIST ALL FEDERAL GRANTS BY GRANT/PROJECT CODE AND TITLE</t>
    </r>
  </si>
  <si>
    <t>TOTAL STATE GRANT REVENUE NOT INCLUDED IN OTHER FUNDS (Sum of lines 1-6)</t>
  </si>
  <si>
    <t>TOTAL FEDERAL GRANT REVENUE NOT INCLUDED IN OTHER FUNDS (Sum of lines 8-17)</t>
  </si>
  <si>
    <t>FEDERAL GRANT/PROJECT TITLE</t>
  </si>
  <si>
    <t>STATE GRANT/PROJECT TITLE</t>
  </si>
  <si>
    <t>INSTRUCTIONAL PROGRAMS - 0010 THROUGH 2099</t>
  </si>
  <si>
    <t>TOTAL REVENUE (Sum of lines 1-5)</t>
  </si>
  <si>
    <t>TOTAL REVENUE INCLUDING BEGINNING ASSETS (Sum of line 6 and BFB)</t>
  </si>
  <si>
    <t>Total Instructional Program Expenditures (Sum of lines 7-15)</t>
  </si>
  <si>
    <t>Total Support Program Expenditures (Sum of lines 17-25)</t>
  </si>
  <si>
    <t>TOTAL EXPENDITURES AND OTHER USES(Sum of lines 16 &amp; 26)</t>
  </si>
  <si>
    <t>TOTAL REVENUE INCLUDING BEGINNING FUND BALANCE (Sum of line 4 and BFB)</t>
  </si>
  <si>
    <t>Total Instructional Program Expenditures (Sum of lines 5-13)</t>
  </si>
  <si>
    <t>Total Support Program Expenditures (Sum of lines 15-23)</t>
  </si>
  <si>
    <t>TOTAL EXPENDITURES AND OTHER USES(Sum of lines 14 &amp; 24)</t>
  </si>
  <si>
    <t>RISK-RELATED ACTIVITY  FUND</t>
  </si>
  <si>
    <t>OTHER INTERNAL SERVICE FUNDS (COMBINED)</t>
  </si>
  <si>
    <t>PUPIL ACTIVITY AGENCY FUND</t>
  </si>
  <si>
    <t>TRUST AND OTHER AGENCY FUNDS (COMBINED)</t>
  </si>
  <si>
    <t>COMPONENT UNITS (COMBINED)</t>
  </si>
  <si>
    <t>Consolidated Budget Summary</t>
  </si>
  <si>
    <t>Net</t>
  </si>
  <si>
    <t>District</t>
  </si>
  <si>
    <t>Description</t>
  </si>
  <si>
    <t>Operating</t>
  </si>
  <si>
    <t>Allocation to Charter School (fund 11)</t>
  </si>
  <si>
    <t>Total</t>
  </si>
  <si>
    <t>(Other Funds)</t>
  </si>
  <si>
    <t>Allocations</t>
  </si>
  <si>
    <t>Beginning Fund Balance</t>
  </si>
  <si>
    <t>Revenues</t>
  </si>
  <si>
    <t>Transfers Between Funds</t>
  </si>
  <si>
    <t xml:space="preserve">     Total Funds Available</t>
  </si>
  <si>
    <t>Expenditures</t>
  </si>
  <si>
    <t>TABOR Amendment Reserves</t>
  </si>
  <si>
    <r>
      <t xml:space="preserve">TRANSFERS FROM(POSITIVE)/TO(NEGATIVE) OTHER FUNDS - </t>
    </r>
    <r>
      <rPr>
        <i/>
        <sz val="8"/>
        <color indexed="10"/>
        <rFont val="Helv"/>
      </rPr>
      <t>LIST ALL GRANTS BY GRANT/PROJECT CODE, TITLE AND FUND</t>
    </r>
  </si>
  <si>
    <t>TOTAL LOCAL AND INTERMEDIATE GRANT EXPENDITURES NOT INCLUDED IN OTHER FUNDS</t>
  </si>
  <si>
    <t>4.</t>
  </si>
  <si>
    <t>5.</t>
  </si>
  <si>
    <t>6.</t>
  </si>
  <si>
    <t>7.</t>
  </si>
  <si>
    <t>8.</t>
  </si>
  <si>
    <t>TOTAL REVENUE INCLUDING BEGINNING FUND BALANCE (Sum of line 8 and BFB)</t>
  </si>
  <si>
    <t>1420-1430</t>
  </si>
  <si>
    <t>Delinquent Taxes and Penalties</t>
  </si>
  <si>
    <t>Transportation Fees From Other School Districts or BOCES</t>
  </si>
  <si>
    <t>Transportation Fees form Other Sources</t>
  </si>
  <si>
    <t>State Transportation Revenues</t>
  </si>
  <si>
    <t>Other Revenues</t>
  </si>
  <si>
    <t>9.</t>
  </si>
  <si>
    <t>12.</t>
  </si>
  <si>
    <t>13.</t>
  </si>
  <si>
    <t>TOTAL REVENUE (Sum of lines 1-11)</t>
  </si>
  <si>
    <t>10.</t>
  </si>
  <si>
    <t>11.</t>
  </si>
  <si>
    <t>Purchased Professional and Technical Services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</si>
  <si>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</si>
  <si>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</si>
  <si>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</si>
  <si>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</si>
  <si>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</si>
  <si>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</si>
  <si>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</si>
  <si>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</si>
  <si>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</si>
  <si>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Revenue From Local and Intermediate Sources</t>
  </si>
  <si>
    <t>Revenue From State Sources</t>
  </si>
  <si>
    <t>Revenue From Federal Sources</t>
  </si>
  <si>
    <t>0800-0999</t>
  </si>
  <si>
    <t>23.</t>
  </si>
  <si>
    <t>24.</t>
  </si>
  <si>
    <t>25.</t>
  </si>
  <si>
    <t>26.</t>
  </si>
  <si>
    <t>Total Other Uses Expenditures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</si>
  <si>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</si>
  <si>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</si>
  <si>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</si>
  <si>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</si>
  <si>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</si>
  <si>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</si>
  <si>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</si>
  <si>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</si>
  <si>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</si>
  <si>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</si>
  <si>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TOTAL OTHER USES</t>
  </si>
  <si>
    <t>39.</t>
  </si>
  <si>
    <t>40.</t>
  </si>
  <si>
    <t>41.</t>
  </si>
  <si>
    <t>42.</t>
  </si>
  <si>
    <t>43.</t>
  </si>
  <si>
    <t>44.</t>
  </si>
  <si>
    <t>45.</t>
  </si>
  <si>
    <t>Foundation/</t>
  </si>
  <si>
    <t>Component</t>
  </si>
  <si>
    <t>Units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</si>
  <si>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</si>
  <si>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</si>
  <si>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</si>
  <si>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</si>
  <si>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</si>
  <si>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</si>
  <si>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</si>
  <si>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</si>
  <si>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</si>
  <si>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</si>
  <si>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</si>
  <si>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</si>
  <si>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</si>
  <si>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</si>
  <si>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</si>
  <si>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</si>
  <si>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</si>
  <si>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</si>
  <si>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</si>
  <si>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</si>
  <si>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</si>
  <si>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</si>
  <si>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</si>
  <si>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</si>
  <si>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</si>
  <si>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</si>
  <si>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</si>
  <si>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</si>
  <si>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</si>
  <si>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</si>
  <si>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</si>
  <si>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</si>
  <si>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</si>
  <si>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</si>
  <si>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Earnings of Investments</t>
  </si>
  <si>
    <t>5110</t>
  </si>
  <si>
    <t>5120</t>
  </si>
  <si>
    <t>5130</t>
  </si>
  <si>
    <t>Revenue from Intermediate Sources</t>
  </si>
  <si>
    <t>Bond Principal</t>
  </si>
  <si>
    <t>*Transfers should only be made to/from funds 21 - Capital Reserve Fund or 18 - Insurance Reserve Fund</t>
  </si>
  <si>
    <t>*Transfers should not be made to/from funds 21 - Capital Reserve Fund, 18 - Insurance Reserve Fund, or 43 - Capital Reserve Capital Projects Fund.</t>
  </si>
  <si>
    <t>LOCAL AND INTERMEDIATE GRANT/PROJECT TITLE</t>
  </si>
  <si>
    <t>Insurance Premiums (typically Program 2600)</t>
  </si>
  <si>
    <t>Liability Insurance (typically Program 2600)</t>
  </si>
  <si>
    <t>Vehicle Insurance - Program Code 2720 (or 2700)</t>
  </si>
  <si>
    <t>Vehicle Insurance - Program Code 3130 (or 3100)</t>
  </si>
  <si>
    <t>Vehicle Insurance - Program Code 2650 (or 2600)</t>
  </si>
  <si>
    <t>12b</t>
  </si>
  <si>
    <t>12c</t>
  </si>
  <si>
    <t>12a</t>
  </si>
  <si>
    <t>Other Expenditures (Program 2600)</t>
  </si>
  <si>
    <t>Adjustments to Categorical Revenue due to CDE audit findings - positive or negative</t>
  </si>
  <si>
    <r>
      <t xml:space="preserve">LOCAL AND INTERMEDIATE GRANTS NOT IN OTHER FUNDS - </t>
    </r>
    <r>
      <rPr>
        <i/>
        <sz val="8"/>
        <color indexed="10"/>
        <rFont val="Helv"/>
      </rPr>
      <t>LIST ALL LOCAL AND INTERMEDIATE GRANTS BY GRANT/PROJECT CODE AND TITLE</t>
    </r>
  </si>
  <si>
    <t>TOTAL LOCAL AND INTERMEDIATE GRANT REVENUE NOT INCLUDED IN OTHER FUNDS</t>
  </si>
  <si>
    <t>GRANT/PROJECT TITLE AND FUND TRANSFERRED FROM/TO</t>
  </si>
  <si>
    <t>TOTAL STATE, FEDERAL AND LOCAL DESIGNATED PURPOSE GRANT REVENUE AND OTHER SOURCES INCLUDING BFB</t>
  </si>
  <si>
    <t>Non-appropriated Reserves</t>
  </si>
  <si>
    <t xml:space="preserve">     Total Appropriations and Non-appropriated Reserves</t>
  </si>
  <si>
    <t>Summary Page 2</t>
  </si>
  <si>
    <t>School District Operating Funds - Budgeted Revenues</t>
  </si>
  <si>
    <t>Capital</t>
  </si>
  <si>
    <t>Special</t>
  </si>
  <si>
    <t>Food</t>
  </si>
  <si>
    <t>Other</t>
  </si>
  <si>
    <t>0010 - Elementary Instructional Program</t>
  </si>
  <si>
    <t>0020 - Middle School  Instructional Program</t>
  </si>
  <si>
    <t>1600 - Technical Education/Computer Technology  Program</t>
  </si>
  <si>
    <t>2210 - Improvement of Instructional Services</t>
  </si>
  <si>
    <t xml:space="preserve">2400 - School Administration </t>
  </si>
  <si>
    <t>5a</t>
  </si>
  <si>
    <t>6a</t>
  </si>
  <si>
    <t xml:space="preserve">2300 - General Administration </t>
  </si>
  <si>
    <t>Fund</t>
  </si>
  <si>
    <t>Funds</t>
  </si>
  <si>
    <t>Revenue:</t>
  </si>
  <si>
    <t xml:space="preserve">     State Formula</t>
  </si>
  <si>
    <t xml:space="preserve">          Local Property Tax</t>
  </si>
  <si>
    <t>PRE-SCHOOL FUND</t>
  </si>
  <si>
    <t>Additional worksheets to assist you in the budget process</t>
  </si>
  <si>
    <t>COLORADO SCHOOL DISTRICT/BOCES</t>
  </si>
  <si>
    <t>CONTENTS</t>
  </si>
  <si>
    <t>Fund Type &amp;</t>
  </si>
  <si>
    <t>Fund Number</t>
  </si>
  <si>
    <t>TOTAL FEDERAL GRANT EXPENDITURES NOT INCLUDED IN OTHER FUNDS (Sum of lines 8-17)</t>
  </si>
  <si>
    <t>TOTAL STATE GRANT EXPENDITURES NOT INCLUDED IN OTHER FUNDS (Sum of lines 1-6)</t>
  </si>
  <si>
    <t>TOTAL STATE, FEDERAL AND LOCAL DESIGNATED PURPOSE GRANT EXPENDITURES AND OTHER USES</t>
  </si>
  <si>
    <t>TOTAL INSTRUCTIONAL EXPENDITURES</t>
  </si>
  <si>
    <t>TOTAL SUPPORT SERVICES EXPENDITURES</t>
  </si>
  <si>
    <r>
      <t xml:space="preserve">OTHER USES - </t>
    </r>
    <r>
      <rPr>
        <i/>
        <sz val="8"/>
        <color indexed="10"/>
        <rFont val="Helv"/>
      </rPr>
      <t>LIST ALL GRANTS BY GRANT/PROJECT CODE, TITLE AND FUND</t>
    </r>
  </si>
  <si>
    <t>(Must not exceed 15% of Total Expenditures and Reserves)</t>
  </si>
  <si>
    <t>TOTAL EXPENDITURES AND OTHER USES (Sum of lines 16 - 18)</t>
  </si>
  <si>
    <t>TOTAL REVENUE INCLUDING BEGINNING FUND BALANCE (Sum of line 10 and BFB)</t>
  </si>
  <si>
    <t>TOTAL REVENUE (Sum of lines 1 - 9)</t>
  </si>
  <si>
    <t>Purchased Services (Work Done By Outside Contractors)</t>
  </si>
  <si>
    <t>Other Property</t>
  </si>
  <si>
    <t>Other Objects and Uses</t>
  </si>
  <si>
    <t>Debt Issuance Costs</t>
  </si>
  <si>
    <t>TOTAL REVENUE INCLUDING BEGINNING FUND BALANCE (Sum of line 12 and BFB)</t>
  </si>
  <si>
    <r>
      <t xml:space="preserve">1700 - Special Education </t>
    </r>
    <r>
      <rPr>
        <b/>
        <sz val="8"/>
        <color indexed="10"/>
        <rFont val="Helv"/>
      </rPr>
      <t>(All Special Education related accounts should be coded with Grant Code 3130)</t>
    </r>
  </si>
  <si>
    <t>5711</t>
  </si>
  <si>
    <t>TOTAL EXPENDITURES AND OTHER SOURCES (Sum of lines 8 - 15)</t>
  </si>
  <si>
    <t>Operating Reserve</t>
  </si>
  <si>
    <t>TABOR Emergency Reserve</t>
  </si>
  <si>
    <t>Reserve for Multi-Year Obligations</t>
  </si>
  <si>
    <t>Reserve for Encumbrances</t>
  </si>
  <si>
    <t>Other Reserves</t>
  </si>
  <si>
    <t>0100-0899</t>
  </si>
  <si>
    <t>9100</t>
  </si>
  <si>
    <t>9310</t>
  </si>
  <si>
    <t>9320</t>
  </si>
  <si>
    <t>9400</t>
  </si>
  <si>
    <t>9900</t>
  </si>
  <si>
    <t>1000-2999</t>
  </si>
  <si>
    <t xml:space="preserve">     Total Appropriations</t>
  </si>
  <si>
    <t>Debt Service Fund:</t>
  </si>
  <si>
    <t xml:space="preserve">          State Equalization</t>
  </si>
  <si>
    <t xml:space="preserve">          Specific Ownership Tax</t>
  </si>
  <si>
    <t xml:space="preserve">     Local Sources</t>
  </si>
  <si>
    <t xml:space="preserve">     State Sources</t>
  </si>
  <si>
    <t xml:space="preserve">     Federal Sources</t>
  </si>
  <si>
    <t>Total Revenue</t>
  </si>
  <si>
    <t>Revenue from Other Sources</t>
  </si>
  <si>
    <t>Allocation From General Fund</t>
  </si>
  <si>
    <t>Total Net Revenue</t>
  </si>
  <si>
    <t>Estimated Funded Pupil Count</t>
  </si>
  <si>
    <t>Budgeted Net Revenue Per Funded Pupil</t>
  </si>
  <si>
    <t>School District Operating Funds - Budgeted Expenditures</t>
  </si>
  <si>
    <t>Direct Instruction</t>
  </si>
  <si>
    <t>Instructional Support Services</t>
  </si>
  <si>
    <t>School Management</t>
  </si>
  <si>
    <t xml:space="preserve">     Subtotal</t>
  </si>
  <si>
    <t>District Wide Support Services</t>
  </si>
  <si>
    <t xml:space="preserve">     District Management</t>
  </si>
  <si>
    <t xml:space="preserve">     Plant Operations &amp; Maintenance</t>
  </si>
  <si>
    <t xml:space="preserve">     Pupil Transportation</t>
  </si>
  <si>
    <t xml:space="preserve">     Food Services</t>
  </si>
  <si>
    <t xml:space="preserve">     Other Support Services</t>
  </si>
  <si>
    <t>District Wide Support Services Subtotal</t>
  </si>
  <si>
    <t>Community Services</t>
  </si>
  <si>
    <t>Debt Services</t>
  </si>
  <si>
    <t>Other Operating Expenditures</t>
  </si>
  <si>
    <t>Total Budgeted Expenditures</t>
  </si>
  <si>
    <t>Budgeted Expenditures Per Funded Pupil</t>
  </si>
  <si>
    <t>Construction, Debt Payment &amp; Trust Funds - Budgeted Revenues</t>
  </si>
  <si>
    <t>Bond</t>
  </si>
  <si>
    <t>Trust/</t>
  </si>
  <si>
    <t>Redemption</t>
  </si>
  <si>
    <t>Projects</t>
  </si>
  <si>
    <t>Building &amp;</t>
  </si>
  <si>
    <t>Building</t>
  </si>
  <si>
    <t>Technology</t>
  </si>
  <si>
    <t>(OTHER FUNDS)</t>
  </si>
  <si>
    <t>Construction, Debt Payment &amp; Trust Funds - Budgeted Expenditures</t>
  </si>
  <si>
    <t>Other Expenditures</t>
  </si>
  <si>
    <t>Applicable Indirect Cost Rate (%)</t>
  </si>
  <si>
    <t>OPTIONAL REPORT OF ADOPTED BUDGET - FORM CDE-18</t>
  </si>
  <si>
    <t>APPROPRIATION RESOLUTION</t>
  </si>
  <si>
    <t>0100</t>
  </si>
  <si>
    <t>0200</t>
  </si>
  <si>
    <t>0300</t>
  </si>
  <si>
    <t>0400</t>
  </si>
  <si>
    <t>0500</t>
  </si>
  <si>
    <t>0600</t>
  </si>
  <si>
    <t>0700</t>
  </si>
  <si>
    <t>0800</t>
  </si>
  <si>
    <t>District Code</t>
  </si>
  <si>
    <t>* Round to Nearest Dollar *</t>
  </si>
  <si>
    <t>BEGINNING FUND BALANCE</t>
  </si>
  <si>
    <t xml:space="preserve">Budget Adoption and Appropriations Resolution </t>
  </si>
  <si>
    <t xml:space="preserve">BFB  </t>
  </si>
  <si>
    <t>Source</t>
  </si>
  <si>
    <t>REVENUE FROM LOCAL SOURCES</t>
  </si>
  <si>
    <t>1110</t>
  </si>
  <si>
    <t>1120</t>
  </si>
  <si>
    <t>1130</t>
  </si>
  <si>
    <t>1140</t>
  </si>
  <si>
    <t>1310</t>
  </si>
  <si>
    <t>1311</t>
  </si>
  <si>
    <t>1410-1411</t>
  </si>
  <si>
    <t>1500</t>
  </si>
  <si>
    <t>1940</t>
  </si>
  <si>
    <t>1960</t>
  </si>
  <si>
    <t>Transfers In/Out</t>
  </si>
  <si>
    <t>Other Sources (please specify) _________________________________________</t>
  </si>
  <si>
    <t xml:space="preserve">If these sums do not net to zero then the transfers do not balance.  </t>
  </si>
  <si>
    <t>Internal Service Funds:</t>
  </si>
  <si>
    <t>Special Revenue Funds:</t>
  </si>
  <si>
    <t>adopted budget.  22-44-107(2).</t>
  </si>
  <si>
    <t>TOTAL REVENUE INCLUDING BEGINNING FUND BALANCE (Sum of line 17 and BFB)</t>
  </si>
  <si>
    <t>Other Purchased Student Transportation</t>
  </si>
  <si>
    <t>0561</t>
  </si>
  <si>
    <t>0562</t>
  </si>
  <si>
    <t>0563</t>
  </si>
  <si>
    <t>0564</t>
  </si>
  <si>
    <t>0565</t>
  </si>
  <si>
    <t>0566</t>
  </si>
  <si>
    <t>0569</t>
  </si>
  <si>
    <t>0580</t>
  </si>
  <si>
    <t>Subtotal 0010 - Elementary Instructional</t>
  </si>
  <si>
    <t>Subtotal 0020 - Middle School Instructional</t>
  </si>
  <si>
    <t>Subtotal 0060 - General Integrated Education</t>
  </si>
  <si>
    <t>Subtotal 1600 - Technical Education</t>
  </si>
  <si>
    <t>Subtotal 1700 - Special Education</t>
  </si>
  <si>
    <t>Indirect Cost Rate Calculation (0869)</t>
  </si>
  <si>
    <t>CHARTER SCHOOL FUND</t>
  </si>
  <si>
    <t>Charter School Fund</t>
  </si>
  <si>
    <t>ARRA (Federal Stimulus Funding) Grants Fund</t>
  </si>
  <si>
    <t>1c.</t>
  </si>
  <si>
    <t>FOUNDATION FUND</t>
  </si>
  <si>
    <t>3. TOTAL TABOR SPENDING FOR CURRENT FY (Line 1 minus Line 2)</t>
  </si>
  <si>
    <t>Percent Change in Denver-Boulder Consumer Price Index for prior CY</t>
  </si>
  <si>
    <t>To Determine your TABOR 3% Reserve Amount use 3% of Line 5</t>
  </si>
  <si>
    <t>3% of Current Year Spending = TABOR Minimum</t>
  </si>
  <si>
    <t>II a. Are the Charter School Allocation out equal to the Allocations in?</t>
  </si>
  <si>
    <t>II b.  Are the Pre-School Allocations out equal to the Allocations in?</t>
  </si>
  <si>
    <t>III. Do the transfers in/out net to zero across all funds?</t>
  </si>
  <si>
    <t>IV. General Fund Non appropriated reserves limitation</t>
  </si>
  <si>
    <t>9a. Bond Redemption Fund</t>
  </si>
  <si>
    <t>932X</t>
  </si>
  <si>
    <t>Other Restricted Reserves</t>
  </si>
  <si>
    <t>9322</t>
  </si>
  <si>
    <t>9321</t>
  </si>
  <si>
    <t>TOTAL APPROPRIATED RESERVES (Sum of 32 - 36)</t>
  </si>
  <si>
    <t>TOTAL FOUNDATION FUND EXPENDITURES AND APPROPRIATED RESERVES (Sum of lines 25 &amp; 30)</t>
  </si>
  <si>
    <t>TOTAL APPROPRIATED RESERVES (Sum of 22 - 26)</t>
  </si>
  <si>
    <t>TOTAL APPROPRIATED RESERVES (Sum of 19 - 22)</t>
  </si>
  <si>
    <t>TOTAL BOND REDEMPTION FUND EXPENDITURES AND APPROPRIATED RESERVES (Sum of lines 18 &amp; 23)</t>
  </si>
  <si>
    <t>Fund 39:  NON-VOTER APPROVED DEBT FUND</t>
  </si>
  <si>
    <t>Note:  Non-voter approved debt (Fund 39) must not be commingled with Voter approved debt (Fund 31)</t>
  </si>
  <si>
    <t>TOTAL APPROPRIATED RESERVES (Sum of 17 - 21)</t>
  </si>
  <si>
    <t>TOTAL APPROPRIATED RESERVES (Sum of lines 28-32)</t>
  </si>
  <si>
    <t>TOTAL PUPIL ACTIVITY AGENCY FUND EXPENDITURES AND APPROPRIATED RESERVES (Sum of lines 27 &amp; 32)</t>
  </si>
  <si>
    <t>TOTAL TRUST &amp; OTHER AGENCY FUND EXPENDITURES AND APPROPRIATED RESERVES (Sum of lines 25 &amp; 30)</t>
  </si>
  <si>
    <t>RESOLUTION</t>
  </si>
  <si>
    <t>AUTHORIZING THE USE OF A PORTION OF BEGINNING FUND BALANCE AS AUTHORIZED BY COLORADO STATUTES</t>
  </si>
  <si>
    <t>Under Section 22-44-105(1.5)(a), A budget adopted pursuant to article 44 shall not provide</t>
  </si>
  <si>
    <t>expenditures, interfund transfers, or reserves, in excess of available revenues and</t>
  </si>
  <si>
    <t>beginning fund balances.  If the budget includes the use of a beginning fund balance,</t>
  </si>
  <si>
    <t>the school district board of education shall adopt a resolution specifically authorizing the</t>
  </si>
  <si>
    <t>WHEREAS, C.R.S. 22-44-105 states that a budget, duly adopted pursuant to this article,</t>
  </si>
  <si>
    <t>use of a portion of the beginning fund balance in the school district's budget.  The</t>
  </si>
  <si>
    <t>shall not provide for expenditures, interfund transfers, or reserves, in excess of available</t>
  </si>
  <si>
    <t>resolution, at a minimum, shall specify the amount of the beginning fund balance to be spent</t>
  </si>
  <si>
    <t>under the school district budget, state the purpose for which the expenditure is needed,</t>
  </si>
  <si>
    <t>and state the school district's plan to ensure that the use of the beginning fund balance will</t>
  </si>
  <si>
    <t>WHEREAS, the Board of Education may authorize the use of a portion of the beginning</t>
  </si>
  <si>
    <t>not lead to an ongoing deficit.</t>
  </si>
  <si>
    <t>fund balance in the budget, stating the amount to be used, the purpose for which the</t>
  </si>
  <si>
    <t>expenditure is needed, and the district's plan to ensure that the use of the beginning fund</t>
  </si>
  <si>
    <t>Under Section 22-44-105(1.5)(c ), If at any time during the fiscal year following the adoption</t>
  </si>
  <si>
    <t>of a budget by a board of education the school district determines that the use of an</t>
  </si>
  <si>
    <t>additional portion of the school district's beginning fund balance is necessary, the board</t>
  </si>
  <si>
    <t xml:space="preserve">WHEREAS, the Board of Education has determined the beginning fund balances in the </t>
  </si>
  <si>
    <t>of education shall adopt a resolution that meets at least the minimum requirements specified</t>
  </si>
  <si>
    <t>(state the individual funds involved)</t>
  </si>
  <si>
    <t>in paragraph (1) above before using the additional portion of the beginning fund balance.</t>
  </si>
  <si>
    <t>are sufficient to allow for the one-time expenditures and the action will not lead to an ongoing</t>
  </si>
  <si>
    <t>deficit.</t>
  </si>
  <si>
    <t>The next column shows a sample resolution which may be adopted at the time</t>
  </si>
  <si>
    <t>NOW, THEREFORE, BE IT RESOLVED:</t>
  </si>
  <si>
    <t>the board of education adopts the budget, or at any time the additional portion of beginning</t>
  </si>
  <si>
    <t>fund balance is identified.</t>
  </si>
  <si>
    <t>IN ACCORDANCE with C.R.S. 22-44-105, the Board of Education authorizes the use</t>
  </si>
  <si>
    <t>for the purpose/s set forth above will not lead to ongoing deficits in the funds.</t>
  </si>
  <si>
    <t>Adopted this (state the date of the resolution)</t>
  </si>
  <si>
    <t>(state the name of the school district)</t>
  </si>
  <si>
    <t>(Signature of person attesting to the Board President signature)</t>
  </si>
  <si>
    <t>Use this sample resolution for utilizing a portion of beginning fund balance.</t>
  </si>
  <si>
    <t>Best practice would be to incorporate these resolutions into the budget document.</t>
  </si>
  <si>
    <t>At a minimum, these documents should be kept on file for the district's audit.</t>
  </si>
  <si>
    <t>revenues and beginning fund balance.</t>
  </si>
  <si>
    <t>balance will not lead to an ongoing deficit.</t>
  </si>
  <si>
    <t>(state the individual funds involved, the amount for each fund, and the reason for its use)</t>
  </si>
  <si>
    <t>BE IT FURTHER RESOLVED, the use of this portion of these beginning fund balances</t>
  </si>
  <si>
    <t>Use this sample resolution for adopting a supplemental budget after January 31st</t>
  </si>
  <si>
    <t>(state the fund involved)</t>
  </si>
  <si>
    <t>SOURCE OF MONEY FOR A SPECIFIC PURPOSE AND NATURE OF PROJECT (brief summary)</t>
  </si>
  <si>
    <t>REVENUES:</t>
  </si>
  <si>
    <t xml:space="preserve">Under Section 22-44-110(5), After January 31, the board shall not review or change the </t>
  </si>
  <si>
    <t>budget except as authorized by this article; except that, where money for a specific</t>
  </si>
  <si>
    <t>Sources of Revenue</t>
  </si>
  <si>
    <t>purpose from other than ad valorem taxes subsequently become available to meet a</t>
  </si>
  <si>
    <t xml:space="preserve">Local </t>
  </si>
  <si>
    <t>contingency, the board may adopt a supplemental budget for expenditures not to exceed</t>
  </si>
  <si>
    <t>State</t>
  </si>
  <si>
    <t>the amount of said money and may appropriate said money therefrom.</t>
  </si>
  <si>
    <t>Federal</t>
  </si>
  <si>
    <t>A supplemental budget and the appropriation resolution must be adopted before</t>
  </si>
  <si>
    <t>Total Revenues</t>
  </si>
  <si>
    <t>expenditures relative to the supplemental budget are made.</t>
  </si>
  <si>
    <t>EXPENDITURES:</t>
  </si>
  <si>
    <t>Supplemental budgets and resolutions must include the name of the fund, receipts with</t>
  </si>
  <si>
    <t>sources of money clearly identified and expenditures by program and object.  The total</t>
  </si>
  <si>
    <t>expenditures must be equal to or less than the receipts.</t>
  </si>
  <si>
    <t>Expenditure Categories</t>
  </si>
  <si>
    <t>Salaries</t>
  </si>
  <si>
    <t>If a school district is authorized to raise and expend additional local property tax revenues</t>
  </si>
  <si>
    <t>Benefits</t>
  </si>
  <si>
    <t>Purchased Services</t>
  </si>
  <si>
    <t>by an election, the board of education may adopt a supplemental budget and an</t>
  </si>
  <si>
    <t>appropriation resolution to cover that portion of the fiscal year following such election.</t>
  </si>
  <si>
    <t>C.R.S. Section 22-44-110(6)</t>
  </si>
  <si>
    <t>Total Expenditures</t>
  </si>
  <si>
    <t>the board of education identifies a need for a supplemental budget appropriation.</t>
  </si>
  <si>
    <t>AUTHORIZING A SUPPLEMENTAL BUDGET AND APPROPRIATION AUTHORIZED BY COLORADO STATUTES</t>
  </si>
  <si>
    <t>as shown above, be appropriated to the (state the specific fund involved) for the fiscal year</t>
  </si>
  <si>
    <t>BE IT RESOLVED, that the additional expenditure amount of $                                       ,</t>
  </si>
  <si>
    <t>1995</t>
  </si>
  <si>
    <t>Locally Generated Revenue Tied to Federal Grant</t>
  </si>
  <si>
    <t>State Revenue From CDE Sources</t>
  </si>
  <si>
    <t>3010</t>
  </si>
  <si>
    <t>State Revenue from Other Sources</t>
  </si>
  <si>
    <t>At Risk Supplemental Aid</t>
  </si>
  <si>
    <t>3200-3210</t>
  </si>
  <si>
    <t>3956</t>
  </si>
  <si>
    <t>Services Provided Charter School Food Authority: State Level</t>
  </si>
  <si>
    <t>TOTAL NET REVENUE FROM STATE SOURCES (Sum of lines 41-52)</t>
  </si>
  <si>
    <t>55a.</t>
  </si>
  <si>
    <t xml:space="preserve">Federal Revenue from CDE additional </t>
  </si>
  <si>
    <t>4954-4956</t>
  </si>
  <si>
    <t>54a</t>
  </si>
  <si>
    <t>54b</t>
  </si>
  <si>
    <t>54c</t>
  </si>
  <si>
    <t>TOTAL REVENUE FROM FEDERAL SOURCES (Sum of lines 54-62)</t>
  </si>
  <si>
    <t>5100</t>
  </si>
  <si>
    <t>Proceeds from the Sale of Bonds</t>
  </si>
  <si>
    <t>5300</t>
  </si>
  <si>
    <t>Intergrant Transfers</t>
  </si>
  <si>
    <t>TOTAL REVENUE FROM OTHER SOURCES (Sum of lines 64-69)</t>
  </si>
  <si>
    <t>TOTAL GENERAL FUND REVENUE FOR ALL SOURCES (Sum of lines 39,40, 53,63,70)</t>
  </si>
  <si>
    <t>TOTAL GENERAL FUND REVENUE INCLUDING BEGINNING FUND BALANCE (Sum of line 71 plus BFB)</t>
  </si>
  <si>
    <t>TOTAL ALLOCATIONS (Sum of lines 73-75)</t>
  </si>
  <si>
    <t>NET REVENUE (Line 72 minus line 76)</t>
  </si>
  <si>
    <t>64a.</t>
  </si>
  <si>
    <t>73a.</t>
  </si>
  <si>
    <t>74a.</t>
  </si>
  <si>
    <t>75a.</t>
  </si>
  <si>
    <t>10                   General Fund</t>
  </si>
  <si>
    <t>11                      Charter School Fund</t>
  </si>
  <si>
    <t>18               Insurance Reserve / Risk-Management</t>
  </si>
  <si>
    <t>21                       Food Service</t>
  </si>
  <si>
    <t>22                 Governmental Designated Grants Fund</t>
  </si>
  <si>
    <t xml:space="preserve">23                       Pupil Activity </t>
  </si>
  <si>
    <t>24
Full-Day Kindergarten Mill Levy Override</t>
  </si>
  <si>
    <t xml:space="preserve">25        Transportation </t>
  </si>
  <si>
    <t>31                        Bond Redemption</t>
  </si>
  <si>
    <t>39                        COP Debt</t>
  </si>
  <si>
    <t>41                    Building Fund</t>
  </si>
  <si>
    <t>42                    Special Building &amp; Technology</t>
  </si>
  <si>
    <t>43                       Capital Reserve Capital Projects</t>
  </si>
  <si>
    <t>50                   Enterprise Funds</t>
  </si>
  <si>
    <t xml:space="preserve">60                   Internal Service </t>
  </si>
  <si>
    <t>64                            Risk Related Activity</t>
  </si>
  <si>
    <t>72                      Private-Purpose Trust</t>
  </si>
  <si>
    <t xml:space="preserve">85           Foundations </t>
  </si>
  <si>
    <t>1000 - 1999</t>
  </si>
  <si>
    <t>2000 - 2999</t>
  </si>
  <si>
    <t>3000 - 3999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</si>
  <si>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</si>
  <si>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</si>
  <si>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</si>
  <si>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</si>
  <si>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</si>
  <si>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</si>
  <si>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</si>
  <si>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0300,0400, 0500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</si>
  <si>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</si>
  <si>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</si>
  <si>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</si>
  <si>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</si>
  <si>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</si>
  <si>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</si>
  <si>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</si>
  <si>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</si>
  <si>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</si>
  <si>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</si>
  <si>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</si>
  <si>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</si>
  <si>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</si>
  <si>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</si>
  <si>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1954-1957</t>
  </si>
  <si>
    <t>State Revenue From Other Sources</t>
  </si>
  <si>
    <t>311X</t>
  </si>
  <si>
    <t>State Equalization and Full Day Kindergarten (should be allocation 5711)</t>
  </si>
  <si>
    <t>54a.</t>
  </si>
  <si>
    <t>54b.</t>
  </si>
  <si>
    <t>54c.</t>
  </si>
  <si>
    <t>TOTAL GENERAL FUND REVENUE FOR ALL SOURCES (Sum of lines 39,40,53,63,70)</t>
  </si>
  <si>
    <t>Allocation to Capital Reserve or Insurance Reserve (Funds 18, 43)</t>
  </si>
  <si>
    <t/>
  </si>
  <si>
    <t>*Transfers should only be made to/from fund 43 - Capital Reserve Capital Projects Fund</t>
  </si>
  <si>
    <t>Fund 21:  FOOD SERVICE SPECIAL REVENUE FUND</t>
  </si>
  <si>
    <t>Reimbursable Food Service Revenue</t>
  </si>
  <si>
    <t>7a.</t>
  </si>
  <si>
    <t>School Lunch Protection Program:  Grant 3169</t>
  </si>
  <si>
    <t>Federal Sources - School Lunch Program (CFDA # 10.555)</t>
  </si>
  <si>
    <t>9a.</t>
  </si>
  <si>
    <t>Federal Sources - Other School Nutrition Programs (CFDA # 10.556 &amp; 10.559)</t>
  </si>
  <si>
    <t>TOTAL REVENUE (Sum of lines 1-12)</t>
  </si>
  <si>
    <t>Note:</t>
  </si>
  <si>
    <t>Not all USDA grant programs should be tracked through the Food Service Fund.  The General Fund or the Designated Purpose Grants Fund may be the appropriate fund instead.</t>
  </si>
  <si>
    <t>13</t>
  </si>
  <si>
    <t>TOTAL REVENUE INCLUDING BEGINNING FUND BALANCE (Sum of line 13 and BFB)</t>
  </si>
  <si>
    <t>9b. COP Debt Fund</t>
  </si>
  <si>
    <t>3. Food Service Special Revenue Fund</t>
  </si>
  <si>
    <t>Be it resolved by the Board of Education of ____________________ School District/BOCES in</t>
  </si>
  <si>
    <t>_______________ County, that the amounts shown in the following schedule be appropriated to</t>
  </si>
  <si>
    <t>9b.</t>
  </si>
  <si>
    <t>FOOD SERVICE SPECIAL REVENUE FUND</t>
  </si>
  <si>
    <t>Food Service Special Revenue Fund</t>
  </si>
  <si>
    <t>COP Debt Fund</t>
  </si>
  <si>
    <t>COP DEBT FUND</t>
  </si>
  <si>
    <t>(COP) Debt</t>
  </si>
  <si>
    <t>2303 - General Administration Indirect Cost Roll-up</t>
  </si>
  <si>
    <t>2304 - General Administration Cabinet Level Positions not like Superintendent</t>
  </si>
  <si>
    <t>2501 - Business Services Cabinet Level Positions</t>
  </si>
  <si>
    <t>2801 - Central Support Cabinet Level Positions</t>
  </si>
  <si>
    <t>2303 - General Administration  Indirect Cost Roll-up</t>
  </si>
  <si>
    <t>2304- General Administration  Cabinet Level Positions not like Superintendent</t>
  </si>
  <si>
    <t>2801- Central Support Cabinet Level Positions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</si>
  <si>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</si>
  <si>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</si>
  <si>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</si>
  <si>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TOTAL FUND EXPENDITURES AND APPROPRIATED RESERVES (Sum of lines 53 &amp; 59)</t>
  </si>
  <si>
    <t>SUPPLEMENTAL CAPITAL CONSTRUCTION, TECHNOLOGY, AND MAINTENANCE FUND</t>
  </si>
  <si>
    <t>Supplemental Capital Construction, Technology, and Maintenance Fund</t>
  </si>
  <si>
    <t>SUPPLEMENTAL CAPITAL CONSTRUCTION, TECHNOLOGY, AND
MAINTENANCE FUND</t>
  </si>
  <si>
    <t xml:space="preserve"> Supplemental</t>
  </si>
  <si>
    <t>Technology, and Maintenance</t>
  </si>
  <si>
    <t>Object
Source</t>
  </si>
  <si>
    <t xml:space="preserve">06                 Supplemental Capital Construction, Technology, and
Maintenance Fund. </t>
  </si>
  <si>
    <t xml:space="preserve">46                 Supplemental Capital Construction, Technology, and
Maintenance Fund. </t>
  </si>
  <si>
    <t xml:space="preserve">Component
Units and Other Reportable Funds </t>
  </si>
  <si>
    <t>BUDGETED ENDING FUND BALANCE</t>
  </si>
  <si>
    <t xml:space="preserve">   Non-spendable fund balance  (9900)</t>
  </si>
  <si>
    <t>6710</t>
  </si>
  <si>
    <t xml:space="preserve">   Restricted fund balance (9990)</t>
  </si>
  <si>
    <t>6720</t>
  </si>
  <si>
    <t xml:space="preserve">   TABOR 3% emergency reserve (9321)</t>
  </si>
  <si>
    <t>6721</t>
  </si>
  <si>
    <t xml:space="preserve">   TABOR multi year obligations (9322)</t>
  </si>
  <si>
    <t>6722</t>
  </si>
  <si>
    <t xml:space="preserve">   District emergency reserve (letter of credit or real estate) (9323)</t>
  </si>
  <si>
    <t>6723</t>
  </si>
  <si>
    <t xml:space="preserve">   Colorado Preschool Program (CPP) (9324)</t>
  </si>
  <si>
    <t>6724</t>
  </si>
  <si>
    <t xml:space="preserve">   Risk-related / restricted capital reserve (9326)</t>
  </si>
  <si>
    <t>6726</t>
  </si>
  <si>
    <t xml:space="preserve">   BEST capital renewal reserve (9327)</t>
  </si>
  <si>
    <t>6727</t>
  </si>
  <si>
    <t xml:space="preserve">   Committed fund balance (9900)</t>
  </si>
  <si>
    <t>6750</t>
  </si>
  <si>
    <t xml:space="preserve">   Committed fund balance (15% limit) (9200)</t>
  </si>
  <si>
    <t xml:space="preserve">   Assigned fund balance (9900)</t>
  </si>
  <si>
    <t>6760</t>
  </si>
  <si>
    <t xml:space="preserve">   Unassigned fund balance (9900)</t>
  </si>
  <si>
    <t>6770</t>
  </si>
  <si>
    <t xml:space="preserve">   Net investment in capital assets (9900)</t>
  </si>
  <si>
    <t>6790</t>
  </si>
  <si>
    <t xml:space="preserve">   Restricted net position (9900)</t>
  </si>
  <si>
    <t>6791</t>
  </si>
  <si>
    <t xml:space="preserve">   Unrestricted net position (9900)</t>
  </si>
  <si>
    <t>6792</t>
  </si>
  <si>
    <t>Total Ending Fund Balance</t>
  </si>
  <si>
    <t>Total Available Beginning Fund Balance &amp; Revenues Less Total Expenditures &amp; Reserves Less Ending Fund Balance (Shall Equal Zero (0))</t>
  </si>
  <si>
    <t>Use of a portion of beginning fund balance resolution required?</t>
  </si>
  <si>
    <t>Beginning Fund Balance
(Includes All Reserves)</t>
  </si>
  <si>
    <t>Total Beginning Fund Balance and Reserves</t>
  </si>
  <si>
    <t>Total Allocations To/From Other Funds</t>
  </si>
  <si>
    <t>Transfers To/From Other Funds</t>
  </si>
  <si>
    <t>Available  Beginning Fund Balance &amp; Revenues (Plus Or Minus (If Revenue) Allocations And Transfers)</t>
  </si>
  <si>
    <t>Employee Benefits</t>
  </si>
  <si>
    <t>Supplies and Materials</t>
  </si>
  <si>
    <t>Total Instruction</t>
  </si>
  <si>
    <t>Total Students</t>
  </si>
  <si>
    <t>Total Instructional Staff</t>
  </si>
  <si>
    <t>Total School Administration</t>
  </si>
  <si>
    <t>Total Business Services</t>
  </si>
  <si>
    <t>Total Operations and Maintenance</t>
  </si>
  <si>
    <t>Total Student Transportation</t>
  </si>
  <si>
    <t>Total Central Support</t>
  </si>
  <si>
    <t>Total Other Support</t>
  </si>
  <si>
    <t>Enterprise Operations - Program 3200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</si>
  <si>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</si>
  <si>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</si>
  <si>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</si>
  <si>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</si>
  <si>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</si>
  <si>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</si>
  <si>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</si>
  <si>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</si>
  <si>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</si>
  <si>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</si>
  <si>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</si>
  <si>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</si>
  <si>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Expenditures and Reserves</t>
  </si>
  <si>
    <t>TYPE OF BUDGET (Adopted or Revised)</t>
  </si>
  <si>
    <t>DATE OF BUDGET (Adopted or Revised)</t>
  </si>
  <si>
    <t>9990</t>
  </si>
  <si>
    <t>9323</t>
  </si>
  <si>
    <t>9324</t>
  </si>
  <si>
    <t>9326</t>
  </si>
  <si>
    <t>9327</t>
  </si>
  <si>
    <t>NON-APPROPRIATED RESERVES (optional)</t>
  </si>
  <si>
    <t>The "Uniform Budget Summary" page is generated based on the data provided within this workbook.</t>
  </si>
  <si>
    <t>Tuition from CDE for Out-of-District Placed Pupils</t>
  </si>
  <si>
    <t>Services Provided other Colorado BOCES of Districts: local</t>
  </si>
  <si>
    <t>Enter allocation amount on Arbitrage page and Charter School Revenue, Line 74</t>
  </si>
  <si>
    <t>Foundation Funds</t>
  </si>
  <si>
    <t>Total Reserves</t>
  </si>
  <si>
    <t>INSTRUCTION</t>
  </si>
  <si>
    <t>SUPPORT SERVICES</t>
  </si>
  <si>
    <t>Fund 19:  COLORADO PRESCHOOL PROGRAM FUND</t>
  </si>
  <si>
    <t>Fund 10:  GENERAL FUND REVENUES</t>
  </si>
  <si>
    <t>Fund 11:  CHARTER FUND REVENUES</t>
  </si>
  <si>
    <t>Fund 06:  SUPPLEMENTAL CAPITAL CONSTRUCTION, TECHNOLOGY AND MAINTENANCE FUND</t>
  </si>
  <si>
    <t>Fund 24 : FULL-DAY KINDERGARTEN MILL LEVY OVERRIDE FUND</t>
  </si>
  <si>
    <t>Fund 46: SUPPLEMENTAL CAPITAL CONSTRUCTION, TECHNOLOGY AND MAINTENANCE FUND</t>
  </si>
  <si>
    <t>Funds 52-59:  OTHER ENTERPRISE FUNDS</t>
  </si>
  <si>
    <t>Component Units:</t>
  </si>
  <si>
    <t>Insurance Reserve Fund</t>
  </si>
  <si>
    <t>Non-Voter Approved Debt Fund</t>
  </si>
  <si>
    <t>Building Fund</t>
  </si>
  <si>
    <t>Special Building and Technology Fund</t>
  </si>
  <si>
    <t>Capital Reserve Capital Projects Fund</t>
  </si>
  <si>
    <t>Other Internal Service Funds</t>
  </si>
  <si>
    <t>Foundation Fund</t>
  </si>
  <si>
    <t>10               General Fund Revenue</t>
  </si>
  <si>
    <t>10               General Fund Expenditures</t>
  </si>
  <si>
    <t>11               Charter Fund Revenue</t>
  </si>
  <si>
    <t xml:space="preserve">11               Charter Fund Expenditures </t>
  </si>
  <si>
    <t>19               Colorado Preschool Program Fund.</t>
  </si>
  <si>
    <t>21               Food Service Special Revenue Fund</t>
  </si>
  <si>
    <t>22               Governmental Designated-Purpose Grants Fund.</t>
  </si>
  <si>
    <t xml:space="preserve">GASB 34 </t>
  </si>
  <si>
    <t xml:space="preserve">06               Supplemental Capital Construction, Technology, and Maintenance Fund. </t>
  </si>
  <si>
    <t xml:space="preserve">District Debt </t>
  </si>
  <si>
    <t xml:space="preserve">23               Pupil Activity Special Revenue Fund  </t>
  </si>
  <si>
    <t>25               Transportation Fund</t>
  </si>
  <si>
    <t>Arbitrage Rebate Amount</t>
  </si>
  <si>
    <t>31               Bond Redemption Fund</t>
  </si>
  <si>
    <t>39               COP Debt Service Fund</t>
  </si>
  <si>
    <t>Component Unit Revenues and Expenditures/Expenses</t>
  </si>
  <si>
    <t xml:space="preserve">TABOR Emergency Reserves </t>
  </si>
  <si>
    <t>41               Building Fund</t>
  </si>
  <si>
    <t>Appropriation Resolution.</t>
  </si>
  <si>
    <t>42               Special Building and Technology Fund.</t>
  </si>
  <si>
    <t xml:space="preserve">43               Capital Reserve Capital Projects Fund </t>
  </si>
  <si>
    <t xml:space="preserve">Tabor Compliance Worksheet. </t>
  </si>
  <si>
    <t xml:space="preserve">46               Supplemental Capital Construction, Technology, and Maintenance Fund. </t>
  </si>
  <si>
    <t>Budget Summary Worksheet (District Use Only)</t>
  </si>
  <si>
    <t>18               Insurance Reserve Special Revenue Fund</t>
  </si>
  <si>
    <t>(NAME</t>
  </si>
  <si>
    <t>HEADQUARTERED IN (COUNTY)</t>
  </si>
  <si>
    <t xml:space="preserve">52-59          Other Enterprise Funds </t>
  </si>
  <si>
    <r>
      <t>I.</t>
    </r>
    <r>
      <rPr>
        <sz val="8"/>
        <rFont val="Helv"/>
      </rPr>
      <t xml:space="preserve"> Revenues plus Beginning Fund Balance </t>
    </r>
    <r>
      <rPr>
        <b/>
        <sz val="8"/>
        <rFont val="Helv"/>
      </rPr>
      <t>MINUS</t>
    </r>
    <r>
      <rPr>
        <sz val="8"/>
        <rFont val="Helv"/>
      </rPr>
      <t xml:space="preserve"> Expenditures plus Reserves must = zero.</t>
    </r>
  </si>
  <si>
    <t>TOTAL FOOD SERVICE FUND EXPENDITURES AND APPROPRIATED RESERVES</t>
  </si>
  <si>
    <t>Food Service Fund</t>
  </si>
  <si>
    <t>Designated Grants</t>
  </si>
  <si>
    <t>Supplemental Capital Construction, Technology and Maintenance</t>
  </si>
  <si>
    <t>Pupil Activity Fund</t>
  </si>
  <si>
    <t>Special Revenue Funds</t>
  </si>
  <si>
    <t>Net Operating Total</t>
  </si>
  <si>
    <t>The Grants must be identified and added to row 3 of the "Grants" tab.</t>
  </si>
  <si>
    <t>Also, add the grant description to row 4 of  the "Grants" tab.</t>
  </si>
  <si>
    <t>You may "Hide" sheets that you are not using - under "Format", "Sheet", "Hide"</t>
  </si>
  <si>
    <t>You may "Hide" rows or columns that you are not using - under "Format", "Row" or "Column", "Hide"</t>
  </si>
  <si>
    <t>Be careful that no data is reflected on the hidden sheets/rows/columns.</t>
  </si>
  <si>
    <t>On page 1, fill in the blue shaded cells
District name, county, funded pupil count, district/BOCES code, type of budget and date of budget</t>
  </si>
  <si>
    <t>TABOR Worksheets</t>
  </si>
  <si>
    <t>GENERAL FUND
Need beginning fund balance amount on line 5 of "GenFundRev"</t>
  </si>
  <si>
    <t>INSURANCE RESERVE FUND (should be treated as a transfer)</t>
  </si>
  <si>
    <t>Employees Benefits</t>
  </si>
  <si>
    <t>Employees Benefits - addl items</t>
  </si>
  <si>
    <t>Salaries and Benefits for Services Provided By District Personnel</t>
  </si>
  <si>
    <t xml:space="preserve">73                           Custodial </t>
  </si>
  <si>
    <t>74                         Pupil Activity Custodial</t>
  </si>
  <si>
    <t>70                      Fiduciary: Trust and Other Custodial Funds: 70, 71, 75-79</t>
  </si>
  <si>
    <t>Trust/Custodial Funds:</t>
  </si>
  <si>
    <t>Pupil Activity Custodial Fund</t>
  </si>
  <si>
    <t>Trust and Other Custodial Funds</t>
  </si>
  <si>
    <t>Funds 72-73 and 75-78:  TRUST AND OTHER CUSTODIAL FUNDS</t>
  </si>
  <si>
    <t>Funds 74:  PUPIL ACTIVITY CUSTODIAL FUND</t>
  </si>
  <si>
    <t>Employee Benefits (including 0280 - on-behalf payments)</t>
  </si>
  <si>
    <t>Funds 07, 26-29:  OTHER SPECIAL REVENUE FUNDS</t>
  </si>
  <si>
    <t>(use this tab for any activities related to the Total Program Reserve Fund - Fund 07)</t>
  </si>
  <si>
    <t xml:space="preserve">07, 26-29    Other Special Revenue Funds </t>
  </si>
  <si>
    <t>(07, 26-29)                              Other Special Revenue</t>
  </si>
  <si>
    <t>Employee Benefits, including object 0280</t>
  </si>
  <si>
    <t>OTHER SPECIAL REVENUE FUNDS, includiing TOTAL PROGRAM FUND (07)</t>
  </si>
  <si>
    <t>Other Special Revenue Funds, including fund 07</t>
  </si>
  <si>
    <t>PUPIL ACTIVITY CUSTODIAL FUNDS</t>
  </si>
  <si>
    <t>TRUST AND OTHER CUSTODIAL FUNDS</t>
  </si>
  <si>
    <t>TOTAL ALLOCATIONS (Sum of lines 73-74)</t>
  </si>
  <si>
    <t>NET REVENUE (Line 72 minus line 75)</t>
  </si>
  <si>
    <r>
      <t>6. Commodities</t>
    </r>
    <r>
      <rPr>
        <strike/>
        <sz val="8"/>
        <rFont val="Helv"/>
      </rPr>
      <t xml:space="preserve"> (CFDA # 10.550)</t>
    </r>
    <r>
      <rPr>
        <sz val="8"/>
        <rFont val="Helv"/>
      </rPr>
      <t xml:space="preserve"> No longer reported as CFDA # 10.550, likely 10.555</t>
    </r>
  </si>
  <si>
    <t>Fund 64 (and 63):  RISK-RELATED ACTIVITY FUND</t>
  </si>
  <si>
    <t>61 - 69, w/o 63. 64     Other Internal Service Funds</t>
  </si>
  <si>
    <t>64 (and 63)                 Risk-Related Activity Fund</t>
  </si>
  <si>
    <t xml:space="preserve">74                               Pupil Activity Custodial Fund </t>
  </si>
  <si>
    <t>71-73 &amp; 75-79            Trust and Other Custodial Funds</t>
  </si>
  <si>
    <t xml:space="preserve">85                               Foundation Fund </t>
  </si>
  <si>
    <t>Custodial</t>
  </si>
  <si>
    <t xml:space="preserve">19              Colorado Preschool Fund </t>
  </si>
  <si>
    <t>FY2023-2024 UNIFORM BUDGET SUMMARY</t>
  </si>
  <si>
    <t>Fund 22: Governmental Grants Fund          FY2023-24</t>
  </si>
  <si>
    <t>ESTIMATED FUNDED PUPIL COUNT FOR USE IN BUDGET YEAR 2023-24</t>
  </si>
  <si>
    <t>FISCAL YEAR 2024-2025</t>
  </si>
  <si>
    <t>Prior Year
Actual Audited
FY22-23</t>
  </si>
  <si>
    <t>Current Year
Budgeted
FY23-24</t>
  </si>
  <si>
    <t>Current
Projected
FY23-24</t>
  </si>
  <si>
    <t>Original 
Budget
FY24-25</t>
  </si>
  <si>
    <t>Adjustments to
Budget
FY24-25</t>
  </si>
  <si>
    <t>Revised
Budget
FY24-25</t>
  </si>
  <si>
    <t>each fund as specified in the Adopted Budget for the ensuing fiscal year beginning July 1, 2024</t>
  </si>
  <si>
    <t>and ending June 30, 2025.</t>
  </si>
  <si>
    <t>of a portion of the FY2024-2025 beginning fund balance for the following funds:</t>
  </si>
  <si>
    <t>beginning July 1, 2024 and ending June 30, 2025.</t>
  </si>
  <si>
    <t>This document has used the Excel Accesibility tool but has not been checked with other resources.  Users are cautioned</t>
  </si>
  <si>
    <t>to perform their own accessibility testing for compliance.</t>
  </si>
  <si>
    <r>
      <t xml:space="preserve">Please enter information in the cells with </t>
    </r>
    <r>
      <rPr>
        <sz val="10"/>
        <color rgb="FF0000FF"/>
        <rFont val="Calibri"/>
        <family val="2"/>
        <scheme val="minor"/>
      </rPr>
      <t>Blue Text</t>
    </r>
    <r>
      <rPr>
        <sz val="10"/>
        <rFont val="Calibri"/>
        <family val="2"/>
        <scheme val="minor"/>
      </rPr>
      <t>.  Do not use decimals when entering data in the CDE-18 report.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</si>
</sst>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3" formatCode="_(* #,##0.00_);_(* \(#,##0.00\);_(* &quot;-&quot;??_);_(@_)"/>
    <numFmt numFmtId="164" formatCode="#,##0.0_);\(#,##0.0\)"/>
    <numFmt numFmtId="165" formatCode="0_)"/>
    <numFmt numFmtId="166" formatCode="0.0%"/>
    <numFmt numFmtId="167" formatCode="@\ *."/>
  </numFmts>
  <fonts count="61" x14ac:knownFonts="1">
    <font>
      <sz val="8"/>
      <name val="Helv"/>
    </font>
    <font>
      <b/>
      <sz val="10"/>
      <name val="Arial"/>
      <family val="2"/>
    </font>
    <font>
      <sz val="10"/>
      <name val="Arial"/>
      <family val="2"/>
    </font>
    <font>
      <sz val="8"/>
      <color indexed="12"/>
      <name val="Helv"/>
    </font>
    <font>
      <b/>
      <sz val="10"/>
      <name val="Helv"/>
    </font>
    <font>
      <b/>
      <sz val="12"/>
      <name val="Helv"/>
    </font>
    <font>
      <b/>
      <sz val="8"/>
      <name val="Helv"/>
    </font>
    <font>
      <b/>
      <i/>
      <sz val="8"/>
      <name val="Helv"/>
    </font>
    <font>
      <b/>
      <u/>
      <sz val="8"/>
      <name val="Helv"/>
    </font>
    <font>
      <sz val="10"/>
      <name val="Helv"/>
    </font>
    <font>
      <i/>
      <sz val="8"/>
      <name val="Helv"/>
    </font>
    <font>
      <sz val="8"/>
      <name val="Times"/>
    </font>
    <font>
      <sz val="8"/>
      <name val="Helv"/>
    </font>
    <font>
      <sz val="8"/>
      <color indexed="39"/>
      <name val="Helv"/>
    </font>
    <font>
      <u/>
      <sz val="8"/>
      <color indexed="12"/>
      <name val="Helv"/>
    </font>
    <font>
      <b/>
      <sz val="8"/>
      <color indexed="10"/>
      <name val="Helv"/>
    </font>
    <font>
      <sz val="8"/>
      <color indexed="10"/>
      <name val="Helv"/>
    </font>
    <font>
      <sz val="8"/>
      <color indexed="14"/>
      <name val="Helv"/>
    </font>
    <font>
      <i/>
      <sz val="8"/>
      <color indexed="10"/>
      <name val="Helv"/>
    </font>
    <font>
      <b/>
      <i/>
      <u/>
      <sz val="8"/>
      <name val="Helv"/>
    </font>
    <font>
      <sz val="8"/>
      <name val="Arial"/>
      <family val="2"/>
    </font>
    <font>
      <sz val="8"/>
      <color indexed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sz val="8"/>
      <color indexed="9"/>
      <name val="Arial"/>
      <family val="2"/>
    </font>
    <font>
      <sz val="8"/>
      <color indexed="9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12"/>
      <name val="Arial"/>
      <family val="2"/>
    </font>
    <font>
      <strike/>
      <sz val="8"/>
      <name val="Helv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name val="Helv"/>
    </font>
    <font>
      <i/>
      <sz val="8"/>
      <name val="Arial"/>
      <family val="2"/>
    </font>
    <font>
      <sz val="10"/>
      <color indexed="8"/>
      <name val="Helv"/>
    </font>
    <font>
      <b/>
      <sz val="8"/>
      <color rgb="FFA20000"/>
      <name val="Helv"/>
    </font>
    <font>
      <sz val="8"/>
      <color rgb="FFA20000"/>
      <name val="Helv"/>
    </font>
    <font>
      <sz val="11"/>
      <color rgb="FF50505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8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/>
      <bottom style="thin">
        <color indexed="12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37" fontId="0" fillId="0" borderId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9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1" applyNumberFormat="0" applyAlignment="0" applyProtection="0"/>
    <xf numFmtId="0" fontId="35" fillId="21" borderId="2" applyNumberFormat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40" fillId="0" borderId="5" applyNumberFormat="0" applyFill="0" applyAlignment="0" applyProtection="0"/>
    <xf numFmtId="0" fontId="40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41" fillId="7" borderId="1" applyNumberFormat="0" applyAlignment="0" applyProtection="0"/>
    <xf numFmtId="0" fontId="42" fillId="0" borderId="6" applyNumberFormat="0" applyFill="0" applyAlignment="0" applyProtection="0"/>
    <xf numFmtId="0" fontId="43" fillId="22" borderId="0" applyNumberFormat="0" applyBorder="0" applyAlignment="0" applyProtection="0"/>
    <xf numFmtId="0" fontId="31" fillId="0" borderId="0"/>
    <xf numFmtId="0" fontId="31" fillId="23" borderId="7" applyNumberFormat="0" applyFont="0" applyAlignment="0" applyProtection="0"/>
    <xf numFmtId="0" fontId="44" fillId="20" borderId="8" applyNumberFormat="0" applyAlignment="0" applyProtection="0"/>
    <xf numFmtId="0" fontId="45" fillId="0" borderId="0" applyNumberFormat="0" applyFill="0" applyBorder="0" applyAlignment="0" applyProtection="0"/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62">
    <xf numFmtId="37" fontId="0" fillId="0" borderId="0" xfId="0"/>
    <xf numFmtId="37" fontId="0" fillId="0" borderId="0" xfId="0" applyAlignment="1">
      <alignment horizontal="left"/>
    </xf>
    <xf numFmtId="37" fontId="3" fillId="0" borderId="0" xfId="0" applyFont="1" applyAlignment="1" applyProtection="1">
      <alignment horizontal="left"/>
      <protection locked="0"/>
    </xf>
    <xf numFmtId="37" fontId="3" fillId="0" borderId="0" xfId="0" applyFont="1" applyProtection="1">
      <protection locked="0"/>
    </xf>
    <xf numFmtId="37" fontId="0" fillId="0" borderId="0" xfId="0" applyAlignment="1">
      <alignment horizontal="center"/>
    </xf>
    <xf numFmtId="37" fontId="0" fillId="0" borderId="0" xfId="0" applyAlignment="1">
      <alignment horizontal="right"/>
    </xf>
    <xf numFmtId="37" fontId="0" fillId="0" borderId="10" xfId="0" applyBorder="1" applyAlignment="1">
      <alignment horizontal="center"/>
    </xf>
    <xf numFmtId="37" fontId="7" fillId="0" borderId="0" xfId="0" applyFont="1" applyAlignment="1">
      <alignment horizontal="left"/>
    </xf>
    <xf numFmtId="37" fontId="5" fillId="0" borderId="0" xfId="0" applyFont="1"/>
    <xf numFmtId="37" fontId="6" fillId="0" borderId="0" xfId="0" applyFont="1"/>
    <xf numFmtId="37" fontId="0" fillId="0" borderId="11" xfId="0" applyBorder="1"/>
    <xf numFmtId="37" fontId="10" fillId="0" borderId="0" xfId="0" applyFont="1"/>
    <xf numFmtId="37" fontId="0" fillId="0" borderId="13" xfId="0" applyBorder="1"/>
    <xf numFmtId="37" fontId="0" fillId="0" borderId="14" xfId="0" applyBorder="1"/>
    <xf numFmtId="37" fontId="11" fillId="0" borderId="15" xfId="0" applyFont="1" applyBorder="1"/>
    <xf numFmtId="37" fontId="11" fillId="0" borderId="16" xfId="0" applyFont="1" applyBorder="1"/>
    <xf numFmtId="37" fontId="6" fillId="0" borderId="18" xfId="0" applyFont="1" applyBorder="1"/>
    <xf numFmtId="37" fontId="6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0" xfId="0" applyFont="1" applyAlignment="1">
      <alignment horizontal="left"/>
    </xf>
    <xf numFmtId="37" fontId="8" fillId="0" borderId="0" xfId="0" applyFont="1" applyAlignment="1">
      <alignment horizontal="left"/>
    </xf>
    <xf numFmtId="37" fontId="9" fillId="0" borderId="0" xfId="0" applyFont="1" applyAlignment="1">
      <alignment horizontal="left"/>
    </xf>
    <xf numFmtId="37" fontId="7" fillId="0" borderId="0" xfId="0" applyFont="1" applyAlignment="1">
      <alignment horizontal="right"/>
    </xf>
    <xf numFmtId="37" fontId="3" fillId="0" borderId="22" xfId="0" applyFont="1" applyBorder="1" applyProtection="1">
      <protection locked="0"/>
    </xf>
    <xf numFmtId="37" fontId="10" fillId="0" borderId="0" xfId="0" applyFont="1" applyAlignment="1">
      <alignment horizontal="left"/>
    </xf>
    <xf numFmtId="37" fontId="3" fillId="0" borderId="23" xfId="0" applyFont="1" applyBorder="1" applyProtection="1">
      <protection locked="0"/>
    </xf>
    <xf numFmtId="37" fontId="0" fillId="0" borderId="24" xfId="0" applyBorder="1"/>
    <xf numFmtId="37" fontId="3" fillId="0" borderId="24" xfId="0" applyFont="1" applyBorder="1" applyProtection="1">
      <protection locked="0"/>
    </xf>
    <xf numFmtId="37" fontId="0" fillId="0" borderId="22" xfId="0" applyBorder="1"/>
    <xf numFmtId="37" fontId="0" fillId="0" borderId="25" xfId="0" applyBorder="1"/>
    <xf numFmtId="37" fontId="0" fillId="0" borderId="23" xfId="0" applyBorder="1"/>
    <xf numFmtId="37" fontId="6" fillId="0" borderId="0" xfId="0" applyFont="1" applyAlignment="1">
      <alignment horizontal="center"/>
    </xf>
    <xf numFmtId="37" fontId="6" fillId="0" borderId="0" xfId="0" applyFont="1" applyAlignment="1">
      <alignment horizontal="right"/>
    </xf>
    <xf numFmtId="37" fontId="0" fillId="0" borderId="26" xfId="0" applyBorder="1" applyAlignment="1">
      <alignment horizontal="left"/>
    </xf>
    <xf numFmtId="37" fontId="0" fillId="0" borderId="23" xfId="0" applyBorder="1" applyAlignment="1">
      <alignment horizontal="left"/>
    </xf>
    <xf numFmtId="37" fontId="11" fillId="0" borderId="15" xfId="0" applyFont="1" applyBorder="1" applyAlignment="1">
      <alignment horizontal="center"/>
    </xf>
    <xf numFmtId="37" fontId="11" fillId="0" borderId="18" xfId="0" applyFont="1" applyBorder="1" applyAlignment="1">
      <alignment horizontal="center"/>
    </xf>
    <xf numFmtId="37" fontId="11" fillId="0" borderId="16" xfId="0" applyFont="1" applyBorder="1" applyAlignment="1">
      <alignment horizontal="center"/>
    </xf>
    <xf numFmtId="37" fontId="11" fillId="0" borderId="16" xfId="0" applyFont="1" applyBorder="1" applyAlignment="1">
      <alignment horizontal="left"/>
    </xf>
    <xf numFmtId="37" fontId="11" fillId="0" borderId="18" xfId="0" applyFont="1" applyBorder="1" applyAlignment="1">
      <alignment horizontal="left"/>
    </xf>
    <xf numFmtId="37" fontId="11" fillId="24" borderId="15" xfId="0" applyFont="1" applyFill="1" applyBorder="1"/>
    <xf numFmtId="37" fontId="11" fillId="0" borderId="20" xfId="0" applyFont="1" applyBorder="1" applyAlignment="1">
      <alignment horizontal="left"/>
    </xf>
    <xf numFmtId="37" fontId="11" fillId="24" borderId="20" xfId="0" applyFont="1" applyFill="1" applyBorder="1"/>
    <xf numFmtId="37" fontId="11" fillId="0" borderId="18" xfId="0" applyFont="1" applyBorder="1"/>
    <xf numFmtId="37" fontId="11" fillId="24" borderId="18" xfId="0" applyFont="1" applyFill="1" applyBorder="1"/>
    <xf numFmtId="37" fontId="11" fillId="24" borderId="16" xfId="0" applyFont="1" applyFill="1" applyBorder="1"/>
    <xf numFmtId="37" fontId="11" fillId="24" borderId="29" xfId="0" applyFont="1" applyFill="1" applyBorder="1"/>
    <xf numFmtId="164" fontId="11" fillId="0" borderId="18" xfId="0" applyNumberFormat="1" applyFont="1" applyBorder="1"/>
    <xf numFmtId="37" fontId="11" fillId="0" borderId="20" xfId="0" applyFont="1" applyBorder="1"/>
    <xf numFmtId="37" fontId="0" fillId="0" borderId="23" xfId="0" applyBorder="1" applyAlignment="1">
      <alignment horizontal="right"/>
    </xf>
    <xf numFmtId="37" fontId="11" fillId="0" borderId="31" xfId="0" applyFont="1" applyBorder="1" applyAlignment="1">
      <alignment horizontal="left"/>
    </xf>
    <xf numFmtId="37" fontId="11" fillId="0" borderId="27" xfId="0" applyFont="1" applyBorder="1" applyAlignment="1">
      <alignment horizontal="left"/>
    </xf>
    <xf numFmtId="37" fontId="11" fillId="0" borderId="27" xfId="0" applyFont="1" applyBorder="1"/>
    <xf numFmtId="37" fontId="11" fillId="0" borderId="32" xfId="0" applyFont="1" applyBorder="1" applyAlignment="1">
      <alignment horizontal="left"/>
    </xf>
    <xf numFmtId="37" fontId="11" fillId="0" borderId="32" xfId="0" applyFont="1" applyBorder="1"/>
    <xf numFmtId="37" fontId="11" fillId="0" borderId="33" xfId="0" applyFont="1" applyBorder="1"/>
    <xf numFmtId="37" fontId="11" fillId="0" borderId="31" xfId="0" applyFont="1" applyBorder="1"/>
    <xf numFmtId="37" fontId="11" fillId="0" borderId="12" xfId="0" applyFont="1" applyBorder="1" applyAlignment="1">
      <alignment horizontal="center"/>
    </xf>
    <xf numFmtId="165" fontId="0" fillId="0" borderId="24" xfId="0" applyNumberFormat="1" applyBorder="1"/>
    <xf numFmtId="166" fontId="0" fillId="0" borderId="23" xfId="0" applyNumberFormat="1" applyBorder="1"/>
    <xf numFmtId="166" fontId="3" fillId="0" borderId="23" xfId="0" applyNumberFormat="1" applyFont="1" applyBorder="1" applyProtection="1">
      <protection locked="0"/>
    </xf>
    <xf numFmtId="166" fontId="0" fillId="0" borderId="24" xfId="0" applyNumberFormat="1" applyBorder="1"/>
    <xf numFmtId="37" fontId="6" fillId="0" borderId="15" xfId="0" applyFont="1" applyBorder="1" applyAlignment="1">
      <alignment horizontal="center"/>
    </xf>
    <xf numFmtId="37" fontId="6" fillId="0" borderId="18" xfId="0" applyFont="1" applyBorder="1" applyAlignment="1">
      <alignment horizontal="center"/>
    </xf>
    <xf numFmtId="37" fontId="3" fillId="0" borderId="34" xfId="0" applyFont="1" applyBorder="1" applyProtection="1">
      <protection locked="0"/>
    </xf>
    <xf numFmtId="166" fontId="0" fillId="0" borderId="34" xfId="0" applyNumberFormat="1" applyBorder="1"/>
    <xf numFmtId="37" fontId="0" fillId="0" borderId="34" xfId="0" applyBorder="1"/>
    <xf numFmtId="166" fontId="0" fillId="0" borderId="23" xfId="0" applyNumberFormat="1" applyBorder="1" applyAlignment="1">
      <alignment horizontal="right"/>
    </xf>
    <xf numFmtId="37" fontId="3" fillId="0" borderId="25" xfId="0" applyFont="1" applyBorder="1" applyProtection="1">
      <protection locked="0"/>
    </xf>
    <xf numFmtId="166" fontId="0" fillId="0" borderId="25" xfId="0" applyNumberFormat="1" applyBorder="1"/>
    <xf numFmtId="37" fontId="0" fillId="0" borderId="26" xfId="0" applyBorder="1" applyAlignment="1">
      <alignment horizontal="center"/>
    </xf>
    <xf numFmtId="37" fontId="0" fillId="0" borderId="13" xfId="0" applyBorder="1" applyAlignment="1">
      <alignment horizontal="center"/>
    </xf>
    <xf numFmtId="1" fontId="0" fillId="0" borderId="0" xfId="0" applyNumberFormat="1" applyAlignment="1">
      <alignment horizontal="left"/>
    </xf>
    <xf numFmtId="1" fontId="0" fillId="0" borderId="0" xfId="0" applyNumberFormat="1"/>
    <xf numFmtId="37" fontId="0" fillId="0" borderId="0" xfId="0" quotePrefix="1" applyAlignment="1">
      <alignment horizontal="left"/>
    </xf>
    <xf numFmtId="37" fontId="0" fillId="0" borderId="35" xfId="0" applyBorder="1"/>
    <xf numFmtId="37" fontId="0" fillId="0" borderId="36" xfId="0" applyBorder="1"/>
    <xf numFmtId="37" fontId="6" fillId="0" borderId="0" xfId="0" quotePrefix="1" applyFont="1" applyAlignment="1">
      <alignment horizontal="left"/>
    </xf>
    <xf numFmtId="37" fontId="0" fillId="0" borderId="23" xfId="0" quotePrefix="1" applyBorder="1" applyAlignment="1">
      <alignment horizontal="left"/>
    </xf>
    <xf numFmtId="37" fontId="12" fillId="0" borderId="0" xfId="0" applyFont="1" applyAlignment="1">
      <alignment horizontal="left"/>
    </xf>
    <xf numFmtId="37" fontId="11" fillId="0" borderId="18" xfId="0" quotePrefix="1" applyFont="1" applyBorder="1" applyAlignment="1">
      <alignment horizontal="center"/>
    </xf>
    <xf numFmtId="37" fontId="12" fillId="0" borderId="0" xfId="0" applyFont="1" applyAlignment="1">
      <alignment horizontal="right"/>
    </xf>
    <xf numFmtId="37" fontId="13" fillId="0" borderId="23" xfId="0" applyFont="1" applyBorder="1"/>
    <xf numFmtId="37" fontId="6" fillId="0" borderId="35" xfId="0" applyFont="1" applyBorder="1"/>
    <xf numFmtId="37" fontId="0" fillId="0" borderId="37" xfId="0" applyBorder="1"/>
    <xf numFmtId="164" fontId="11" fillId="0" borderId="20" xfId="0" applyNumberFormat="1" applyFont="1" applyBorder="1"/>
    <xf numFmtId="37" fontId="6" fillId="0" borderId="19" xfId="0" applyFont="1" applyBorder="1" applyAlignment="1">
      <alignment horizontal="center"/>
    </xf>
    <xf numFmtId="49" fontId="0" fillId="0" borderId="0" xfId="0" applyNumberFormat="1"/>
    <xf numFmtId="37" fontId="12" fillId="0" borderId="0" xfId="0" applyFont="1" applyAlignment="1" applyProtection="1">
      <alignment horizontal="left"/>
      <protection locked="0"/>
    </xf>
    <xf numFmtId="49" fontId="0" fillId="0" borderId="0" xfId="0" quotePrefix="1" applyNumberFormat="1" applyAlignment="1">
      <alignment horizontal="left"/>
    </xf>
    <xf numFmtId="37" fontId="3" fillId="0" borderId="38" xfId="0" applyFont="1" applyBorder="1" applyProtection="1">
      <protection locked="0"/>
    </xf>
    <xf numFmtId="37" fontId="3" fillId="0" borderId="39" xfId="0" applyFont="1" applyBorder="1" applyProtection="1">
      <protection locked="0"/>
    </xf>
    <xf numFmtId="37" fontId="12" fillId="0" borderId="0" xfId="0" applyFont="1" applyAlignment="1" applyProtection="1">
      <alignment horizontal="center"/>
      <protection locked="0"/>
    </xf>
    <xf numFmtId="37" fontId="12" fillId="0" borderId="0" xfId="0" quotePrefix="1" applyFont="1" applyAlignment="1" applyProtection="1">
      <alignment horizontal="center"/>
      <protection locked="0"/>
    </xf>
    <xf numFmtId="37" fontId="3" fillId="0" borderId="35" xfId="0" applyFont="1" applyBorder="1" applyProtection="1">
      <protection locked="0"/>
    </xf>
    <xf numFmtId="1" fontId="6" fillId="0" borderId="0" xfId="0" applyNumberFormat="1" applyFont="1" applyAlignment="1">
      <alignment horizontal="left"/>
    </xf>
    <xf numFmtId="37" fontId="3" fillId="0" borderId="15" xfId="0" applyFont="1" applyBorder="1" applyProtection="1">
      <protection locked="0"/>
    </xf>
    <xf numFmtId="37" fontId="12" fillId="0" borderId="24" xfId="0" applyFont="1" applyBorder="1" applyProtection="1">
      <protection locked="0"/>
    </xf>
    <xf numFmtId="37" fontId="12" fillId="0" borderId="0" xfId="0" quotePrefix="1" applyFont="1" applyAlignment="1">
      <alignment horizontal="left"/>
    </xf>
    <xf numFmtId="37" fontId="8" fillId="0" borderId="0" xfId="0" applyFont="1" applyAlignment="1">
      <alignment horizontal="left" wrapText="1"/>
    </xf>
    <xf numFmtId="1" fontId="12" fillId="0" borderId="0" xfId="0" quotePrefix="1" applyNumberFormat="1" applyFont="1" applyAlignment="1">
      <alignment horizontal="left"/>
    </xf>
    <xf numFmtId="37" fontId="8" fillId="0" borderId="0" xfId="0" applyFont="1"/>
    <xf numFmtId="37" fontId="12" fillId="0" borderId="40" xfId="0" applyFont="1" applyBorder="1" applyProtection="1">
      <protection locked="0"/>
    </xf>
    <xf numFmtId="37" fontId="3" fillId="0" borderId="40" xfId="0" applyFont="1" applyBorder="1" applyProtection="1">
      <protection locked="0"/>
    </xf>
    <xf numFmtId="37" fontId="12" fillId="0" borderId="0" xfId="0" applyFont="1"/>
    <xf numFmtId="37" fontId="12" fillId="0" borderId="0" xfId="0" quotePrefix="1" applyFont="1"/>
    <xf numFmtId="37" fontId="3" fillId="0" borderId="41" xfId="0" applyFont="1" applyBorder="1" applyProtection="1">
      <protection locked="0"/>
    </xf>
    <xf numFmtId="49" fontId="12" fillId="0" borderId="0" xfId="0" applyNumberFormat="1" applyFont="1" applyAlignment="1">
      <alignment horizontal="left"/>
    </xf>
    <xf numFmtId="37" fontId="12" fillId="0" borderId="0" xfId="0" quotePrefix="1" applyFont="1" applyAlignment="1">
      <alignment horizontal="right"/>
    </xf>
    <xf numFmtId="49" fontId="12" fillId="0" borderId="0" xfId="0" quotePrefix="1" applyNumberFormat="1" applyFont="1" applyAlignment="1">
      <alignment horizontal="left"/>
    </xf>
    <xf numFmtId="37" fontId="12" fillId="0" borderId="24" xfId="0" applyFont="1" applyBorder="1"/>
    <xf numFmtId="37" fontId="12" fillId="0" borderId="22" xfId="0" applyFont="1" applyBorder="1"/>
    <xf numFmtId="37" fontId="12" fillId="0" borderId="40" xfId="0" applyFont="1" applyBorder="1"/>
    <xf numFmtId="37" fontId="12" fillId="0" borderId="0" xfId="0" applyFont="1" applyAlignment="1">
      <alignment wrapText="1"/>
    </xf>
    <xf numFmtId="37" fontId="12" fillId="0" borderId="0" xfId="0" applyFont="1" applyAlignment="1">
      <alignment horizontal="center"/>
    </xf>
    <xf numFmtId="49" fontId="12" fillId="0" borderId="0" xfId="0" applyNumberFormat="1" applyFont="1"/>
    <xf numFmtId="49" fontId="12" fillId="0" borderId="0" xfId="0" quotePrefix="1" applyNumberFormat="1" applyFont="1"/>
    <xf numFmtId="37" fontId="0" fillId="0" borderId="0" xfId="0" quotePrefix="1"/>
    <xf numFmtId="37" fontId="12" fillId="0" borderId="42" xfId="0" applyFont="1" applyBorder="1"/>
    <xf numFmtId="37" fontId="0" fillId="0" borderId="40" xfId="0" applyBorder="1"/>
    <xf numFmtId="37" fontId="6" fillId="0" borderId="43" xfId="0" applyFont="1" applyBorder="1" applyAlignment="1">
      <alignment horizontal="left"/>
    </xf>
    <xf numFmtId="37" fontId="12" fillId="0" borderId="0" xfId="0" applyFont="1" applyAlignment="1">
      <alignment horizontal="left" wrapText="1"/>
    </xf>
    <xf numFmtId="37" fontId="12" fillId="0" borderId="0" xfId="0" applyFont="1" applyProtection="1">
      <protection locked="0"/>
    </xf>
    <xf numFmtId="37" fontId="3" fillId="0" borderId="44" xfId="0" applyFont="1" applyBorder="1" applyProtection="1">
      <protection locked="0"/>
    </xf>
    <xf numFmtId="37" fontId="6" fillId="0" borderId="0" xfId="0" quotePrefix="1" applyFont="1"/>
    <xf numFmtId="37" fontId="12" fillId="0" borderId="0" xfId="0" quotePrefix="1" applyFont="1" applyAlignment="1">
      <alignment vertical="top"/>
    </xf>
    <xf numFmtId="37" fontId="4" fillId="0" borderId="0" xfId="0" applyFont="1" applyAlignment="1">
      <alignment horizontal="left"/>
    </xf>
    <xf numFmtId="37" fontId="3" fillId="0" borderId="0" xfId="0" applyFont="1"/>
    <xf numFmtId="37" fontId="19" fillId="0" borderId="0" xfId="0" applyFont="1" applyAlignment="1">
      <alignment horizontal="center"/>
    </xf>
    <xf numFmtId="37" fontId="7" fillId="0" borderId="0" xfId="0" applyFont="1" applyAlignment="1">
      <alignment horizontal="center"/>
    </xf>
    <xf numFmtId="37" fontId="12" fillId="0" borderId="45" xfId="0" applyFont="1" applyBorder="1"/>
    <xf numFmtId="37" fontId="11" fillId="0" borderId="29" xfId="0" applyFont="1" applyBorder="1"/>
    <xf numFmtId="37" fontId="11" fillId="0" borderId="23" xfId="0" applyFont="1" applyBorder="1" applyAlignment="1">
      <alignment horizontal="left"/>
    </xf>
    <xf numFmtId="37" fontId="11" fillId="0" borderId="23" xfId="0" applyFont="1" applyBorder="1"/>
    <xf numFmtId="37" fontId="11" fillId="0" borderId="30" xfId="0" applyFont="1" applyBorder="1"/>
    <xf numFmtId="37" fontId="11" fillId="0" borderId="15" xfId="0" applyFont="1" applyBorder="1" applyAlignment="1">
      <alignment horizontal="left"/>
    </xf>
    <xf numFmtId="37" fontId="11" fillId="0" borderId="17" xfId="0" applyFont="1" applyBorder="1"/>
    <xf numFmtId="37" fontId="11" fillId="0" borderId="32" xfId="0" applyFont="1" applyBorder="1" applyAlignment="1">
      <alignment horizontal="center"/>
    </xf>
    <xf numFmtId="37" fontId="11" fillId="0" borderId="46" xfId="0" applyFont="1" applyBorder="1"/>
    <xf numFmtId="37" fontId="3" fillId="0" borderId="54" xfId="0" applyFont="1" applyBorder="1" applyProtection="1">
      <protection locked="0"/>
    </xf>
    <xf numFmtId="37" fontId="3" fillId="0" borderId="55" xfId="0" applyFont="1" applyBorder="1" applyProtection="1">
      <protection locked="0"/>
    </xf>
    <xf numFmtId="37" fontId="3" fillId="0" borderId="57" xfId="0" applyFont="1" applyBorder="1" applyProtection="1">
      <protection locked="0"/>
    </xf>
    <xf numFmtId="37" fontId="3" fillId="0" borderId="58" xfId="0" applyFont="1" applyBorder="1" applyProtection="1">
      <protection locked="0"/>
    </xf>
    <xf numFmtId="37" fontId="24" fillId="0" borderId="0" xfId="0" applyFont="1" applyAlignment="1">
      <alignment horizontal="left"/>
    </xf>
    <xf numFmtId="37" fontId="20" fillId="0" borderId="0" xfId="0" applyFont="1"/>
    <xf numFmtId="0" fontId="14" fillId="0" borderId="0" xfId="34" applyFill="1" applyAlignment="1" applyProtection="1">
      <alignment horizontal="center"/>
    </xf>
    <xf numFmtId="37" fontId="20" fillId="0" borderId="54" xfId="0" applyFont="1" applyBorder="1" applyAlignment="1">
      <alignment horizontal="center" vertical="center"/>
    </xf>
    <xf numFmtId="37" fontId="20" fillId="0" borderId="35" xfId="0" quotePrefix="1" applyFont="1" applyBorder="1" applyAlignment="1">
      <alignment horizontal="center" vertical="center"/>
    </xf>
    <xf numFmtId="37" fontId="20" fillId="0" borderId="59" xfId="0" applyFont="1" applyBorder="1" applyAlignment="1">
      <alignment horizontal="center" vertical="center"/>
    </xf>
    <xf numFmtId="37" fontId="20" fillId="0" borderId="0" xfId="0" applyFont="1" applyAlignment="1">
      <alignment horizontal="center" vertical="center"/>
    </xf>
    <xf numFmtId="37" fontId="20" fillId="0" borderId="0" xfId="0" applyFont="1" applyAlignment="1">
      <alignment horizontal="right" vertical="center"/>
    </xf>
    <xf numFmtId="37" fontId="20" fillId="0" borderId="0" xfId="0" applyFont="1" applyAlignment="1">
      <alignment horizontal="center" vertical="center" wrapText="1"/>
    </xf>
    <xf numFmtId="37" fontId="20" fillId="0" borderId="60" xfId="0" applyFont="1" applyBorder="1" applyAlignment="1">
      <alignment horizontal="center" vertical="center"/>
    </xf>
    <xf numFmtId="37" fontId="20" fillId="0" borderId="0" xfId="0" applyFont="1" applyAlignment="1">
      <alignment horizontal="left" indent="1"/>
    </xf>
    <xf numFmtId="3" fontId="20" fillId="0" borderId="61" xfId="0" applyNumberFormat="1" applyFont="1" applyBorder="1"/>
    <xf numFmtId="37" fontId="27" fillId="0" borderId="0" xfId="0" applyFont="1"/>
    <xf numFmtId="3" fontId="20" fillId="0" borderId="0" xfId="0" applyNumberFormat="1" applyFont="1"/>
    <xf numFmtId="3" fontId="20" fillId="0" borderId="0" xfId="0" applyNumberFormat="1" applyFont="1" applyAlignment="1" applyProtection="1">
      <alignment horizontal="right"/>
      <protection locked="0"/>
    </xf>
    <xf numFmtId="37" fontId="23" fillId="0" borderId="0" xfId="0" applyFont="1"/>
    <xf numFmtId="3" fontId="20" fillId="0" borderId="35" xfId="0" applyNumberFormat="1" applyFont="1" applyBorder="1"/>
    <xf numFmtId="37" fontId="29" fillId="26" borderId="0" xfId="0" applyFont="1" applyFill="1"/>
    <xf numFmtId="3" fontId="29" fillId="0" borderId="0" xfId="0" applyNumberFormat="1" applyFont="1"/>
    <xf numFmtId="37" fontId="20" fillId="0" borderId="43" xfId="0" applyFont="1" applyBorder="1" applyAlignment="1">
      <alignment horizontal="left" indent="1"/>
    </xf>
    <xf numFmtId="37" fontId="23" fillId="0" borderId="43" xfId="0" applyFont="1" applyBorder="1"/>
    <xf numFmtId="3" fontId="20" fillId="0" borderId="54" xfId="0" applyNumberFormat="1" applyFont="1" applyBorder="1"/>
    <xf numFmtId="3" fontId="20" fillId="0" borderId="62" xfId="0" quotePrefix="1" applyNumberFormat="1" applyFont="1" applyBorder="1"/>
    <xf numFmtId="3" fontId="20" fillId="0" borderId="62" xfId="0" applyNumberFormat="1" applyFont="1" applyBorder="1"/>
    <xf numFmtId="2" fontId="20" fillId="0" borderId="62" xfId="0" applyNumberFormat="1" applyFont="1" applyBorder="1" applyAlignment="1">
      <alignment horizontal="center"/>
    </xf>
    <xf numFmtId="3" fontId="20" fillId="0" borderId="63" xfId="0" applyNumberFormat="1" applyFont="1" applyBorder="1"/>
    <xf numFmtId="37" fontId="24" fillId="0" borderId="0" xfId="0" applyFont="1" applyAlignment="1">
      <alignment horizontal="left" indent="1"/>
    </xf>
    <xf numFmtId="37" fontId="24" fillId="0" borderId="0" xfId="0" applyFont="1"/>
    <xf numFmtId="37" fontId="24" fillId="0" borderId="0" xfId="0" quotePrefix="1" applyFont="1" applyAlignment="1">
      <alignment horizontal="center"/>
    </xf>
    <xf numFmtId="37" fontId="24" fillId="0" borderId="0" xfId="0" applyFont="1" applyAlignment="1">
      <alignment horizontal="center"/>
    </xf>
    <xf numFmtId="37" fontId="24" fillId="0" borderId="0" xfId="0" applyFont="1" applyAlignment="1">
      <alignment horizontal="right"/>
    </xf>
    <xf numFmtId="38" fontId="20" fillId="0" borderId="64" xfId="0" applyNumberFormat="1" applyFont="1" applyBorder="1"/>
    <xf numFmtId="37" fontId="27" fillId="0" borderId="0" xfId="0" applyFont="1" applyAlignment="1">
      <alignment horizontal="center"/>
    </xf>
    <xf numFmtId="3" fontId="27" fillId="0" borderId="65" xfId="0" applyNumberFormat="1" applyFont="1" applyBorder="1"/>
    <xf numFmtId="3" fontId="27" fillId="0" borderId="61" xfId="0" applyNumberFormat="1" applyFont="1" applyBorder="1"/>
    <xf numFmtId="49" fontId="26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right"/>
    </xf>
    <xf numFmtId="37" fontId="0" fillId="26" borderId="0" xfId="0" applyFill="1"/>
    <xf numFmtId="37" fontId="30" fillId="26" borderId="0" xfId="0" applyFont="1" applyFill="1" applyAlignment="1">
      <alignment horizontal="left"/>
    </xf>
    <xf numFmtId="37" fontId="29" fillId="26" borderId="0" xfId="0" applyFont="1" applyFill="1" applyAlignment="1">
      <alignment horizontal="left"/>
    </xf>
    <xf numFmtId="37" fontId="25" fillId="0" borderId="0" xfId="0" applyFont="1" applyAlignment="1">
      <alignment horizontal="left"/>
    </xf>
    <xf numFmtId="49" fontId="12" fillId="0" borderId="43" xfId="0" applyNumberFormat="1" applyFont="1" applyBorder="1" applyAlignment="1">
      <alignment horizontal="left"/>
    </xf>
    <xf numFmtId="49" fontId="6" fillId="0" borderId="43" xfId="0" applyNumberFormat="1" applyFont="1" applyBorder="1" applyAlignment="1">
      <alignment horizontal="left"/>
    </xf>
    <xf numFmtId="0" fontId="12" fillId="25" borderId="43" xfId="0" applyNumberFormat="1" applyFont="1" applyFill="1" applyBorder="1" applyAlignment="1">
      <alignment horizontal="left"/>
    </xf>
    <xf numFmtId="37" fontId="12" fillId="25" borderId="0" xfId="0" applyFont="1" applyFill="1"/>
    <xf numFmtId="37" fontId="12" fillId="25" borderId="43" xfId="0" applyFont="1" applyFill="1" applyBorder="1" applyAlignment="1">
      <alignment horizontal="left"/>
    </xf>
    <xf numFmtId="37" fontId="12" fillId="25" borderId="43" xfId="0" applyFont="1" applyFill="1" applyBorder="1" applyAlignment="1">
      <alignment horizontal="right"/>
    </xf>
    <xf numFmtId="0" fontId="12" fillId="0" borderId="0" xfId="0" applyNumberFormat="1" applyFont="1" applyAlignment="1">
      <alignment horizontal="left"/>
    </xf>
    <xf numFmtId="49" fontId="12" fillId="0" borderId="0" xfId="0" applyNumberFormat="1" applyFont="1" applyAlignment="1" applyProtection="1">
      <alignment vertical="top"/>
      <protection locked="0"/>
    </xf>
    <xf numFmtId="49" fontId="12" fillId="0" borderId="0" xfId="0" applyNumberFormat="1" applyFont="1" applyAlignment="1" applyProtection="1">
      <alignment horizontal="left"/>
      <protection locked="0"/>
    </xf>
    <xf numFmtId="1" fontId="12" fillId="0" borderId="0" xfId="0" applyNumberFormat="1" applyFont="1" applyAlignment="1" applyProtection="1">
      <alignment horizontal="left"/>
      <protection locked="0"/>
    </xf>
    <xf numFmtId="37" fontId="7" fillId="0" borderId="0" xfId="0" applyFont="1" applyAlignment="1" applyProtection="1">
      <alignment horizontal="right"/>
      <protection locked="0"/>
    </xf>
    <xf numFmtId="37" fontId="12" fillId="0" borderId="0" xfId="0" applyFont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9" fontId="12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 vertical="top"/>
      <protection locked="0"/>
    </xf>
    <xf numFmtId="37" fontId="6" fillId="0" borderId="0" xfId="0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37" fontId="10" fillId="0" borderId="0" xfId="0" applyFont="1" applyAlignment="1" applyProtection="1">
      <alignment horizontal="left" vertical="top"/>
      <protection locked="0"/>
    </xf>
    <xf numFmtId="37" fontId="12" fillId="0" borderId="0" xfId="0" quotePrefix="1" applyFont="1" applyAlignment="1" applyProtection="1">
      <alignment vertical="top"/>
      <protection locked="0"/>
    </xf>
    <xf numFmtId="49" fontId="12" fillId="0" borderId="0" xfId="0" quotePrefix="1" applyNumberFormat="1" applyFont="1" applyAlignment="1" applyProtection="1">
      <alignment horizontal="left"/>
      <protection locked="0"/>
    </xf>
    <xf numFmtId="37" fontId="12" fillId="0" borderId="0" xfId="0" applyFont="1" applyAlignment="1" applyProtection="1">
      <alignment vertical="top"/>
      <protection locked="0"/>
    </xf>
    <xf numFmtId="49" fontId="12" fillId="0" borderId="0" xfId="0" quotePrefix="1" applyNumberFormat="1" applyFont="1" applyProtection="1">
      <protection locked="0"/>
    </xf>
    <xf numFmtId="37" fontId="10" fillId="0" borderId="0" xfId="0" applyFont="1" applyAlignment="1" applyProtection="1">
      <alignment horizontal="left"/>
      <protection locked="0"/>
    </xf>
    <xf numFmtId="37" fontId="12" fillId="0" borderId="0" xfId="0" quotePrefix="1" applyFont="1" applyProtection="1">
      <protection locked="0"/>
    </xf>
    <xf numFmtId="37" fontId="6" fillId="0" borderId="0" xfId="0" applyFont="1" applyAlignment="1" applyProtection="1">
      <alignment horizontal="left"/>
      <protection locked="0"/>
    </xf>
    <xf numFmtId="37" fontId="12" fillId="0" borderId="22" xfId="0" applyFont="1" applyBorder="1" applyProtection="1">
      <protection locked="0"/>
    </xf>
    <xf numFmtId="37" fontId="4" fillId="0" borderId="0" xfId="0" applyFont="1" applyAlignment="1" applyProtection="1">
      <alignment horizontal="left"/>
      <protection locked="0"/>
    </xf>
    <xf numFmtId="37" fontId="7" fillId="0" borderId="0" xfId="0" applyFont="1" applyAlignment="1" applyProtection="1">
      <alignment horizontal="left"/>
      <protection locked="0"/>
    </xf>
    <xf numFmtId="37" fontId="12" fillId="0" borderId="0" xfId="0" quotePrefix="1" applyFont="1" applyAlignment="1" applyProtection="1">
      <alignment horizontal="left"/>
      <protection locked="0"/>
    </xf>
    <xf numFmtId="37" fontId="6" fillId="0" borderId="0" xfId="0" quotePrefix="1" applyFont="1" applyAlignment="1" applyProtection="1">
      <alignment horizontal="left"/>
      <protection locked="0"/>
    </xf>
    <xf numFmtId="37" fontId="17" fillId="0" borderId="0" xfId="0" applyFont="1" applyProtection="1">
      <protection locked="0"/>
    </xf>
    <xf numFmtId="37" fontId="12" fillId="25" borderId="35" xfId="0" applyFont="1" applyFill="1" applyBorder="1"/>
    <xf numFmtId="37" fontId="3" fillId="0" borderId="68" xfId="0" applyFont="1" applyBorder="1" applyProtection="1">
      <protection locked="0"/>
    </xf>
    <xf numFmtId="37" fontId="12" fillId="0" borderId="35" xfId="0" applyFont="1" applyBorder="1"/>
    <xf numFmtId="37" fontId="12" fillId="0" borderId="69" xfId="0" applyFont="1" applyBorder="1"/>
    <xf numFmtId="37" fontId="12" fillId="0" borderId="41" xfId="0" applyFont="1" applyBorder="1"/>
    <xf numFmtId="37" fontId="12" fillId="0" borderId="51" xfId="0" applyFont="1" applyBorder="1"/>
    <xf numFmtId="37" fontId="12" fillId="0" borderId="70" xfId="0" applyFont="1" applyBorder="1"/>
    <xf numFmtId="37" fontId="12" fillId="0" borderId="43" xfId="0" applyFont="1" applyBorder="1"/>
    <xf numFmtId="37" fontId="12" fillId="0" borderId="71" xfId="0" applyFont="1" applyBorder="1"/>
    <xf numFmtId="37" fontId="12" fillId="0" borderId="72" xfId="0" applyFont="1" applyBorder="1"/>
    <xf numFmtId="37" fontId="12" fillId="0" borderId="74" xfId="0" applyFont="1" applyBorder="1"/>
    <xf numFmtId="37" fontId="12" fillId="0" borderId="75" xfId="0" applyFont="1" applyBorder="1"/>
    <xf numFmtId="37" fontId="12" fillId="0" borderId="76" xfId="0" applyFont="1" applyBorder="1"/>
    <xf numFmtId="37" fontId="12" fillId="0" borderId="77" xfId="0" applyFont="1" applyBorder="1"/>
    <xf numFmtId="37" fontId="12" fillId="0" borderId="78" xfId="0" applyFont="1" applyBorder="1"/>
    <xf numFmtId="37" fontId="12" fillId="0" borderId="79" xfId="0" applyFont="1" applyBorder="1"/>
    <xf numFmtId="37" fontId="8" fillId="0" borderId="0" xfId="0" applyFont="1" applyProtection="1">
      <protection locked="0"/>
    </xf>
    <xf numFmtId="37" fontId="7" fillId="0" borderId="0" xfId="0" applyFont="1" applyAlignment="1" applyProtection="1">
      <alignment horizontal="center"/>
      <protection locked="0"/>
    </xf>
    <xf numFmtId="1" fontId="12" fillId="0" borderId="0" xfId="0" quotePrefix="1" applyNumberFormat="1" applyFont="1" applyAlignment="1" applyProtection="1">
      <alignment horizontal="left"/>
      <protection locked="0"/>
    </xf>
    <xf numFmtId="1" fontId="6" fillId="0" borderId="0" xfId="0" applyNumberFormat="1" applyFont="1" applyAlignment="1" applyProtection="1">
      <alignment horizontal="left"/>
      <protection locked="0"/>
    </xf>
    <xf numFmtId="37" fontId="12" fillId="0" borderId="45" xfId="0" applyFont="1" applyBorder="1" applyProtection="1">
      <protection locked="0"/>
    </xf>
    <xf numFmtId="37" fontId="12" fillId="0" borderId="23" xfId="0" applyFont="1" applyBorder="1"/>
    <xf numFmtId="37" fontId="12" fillId="0" borderId="55" xfId="0" applyFont="1" applyBorder="1"/>
    <xf numFmtId="37" fontId="12" fillId="0" borderId="15" xfId="0" applyFont="1" applyBorder="1"/>
    <xf numFmtId="37" fontId="3" fillId="0" borderId="54" xfId="0" applyFont="1" applyBorder="1"/>
    <xf numFmtId="37" fontId="3" fillId="0" borderId="58" xfId="0" applyFont="1" applyBorder="1"/>
    <xf numFmtId="37" fontId="12" fillId="0" borderId="54" xfId="0" applyFont="1" applyBorder="1"/>
    <xf numFmtId="37" fontId="12" fillId="0" borderId="39" xfId="0" applyFont="1" applyBorder="1"/>
    <xf numFmtId="37" fontId="12" fillId="0" borderId="57" xfId="0" applyFont="1" applyBorder="1"/>
    <xf numFmtId="37" fontId="3" fillId="0" borderId="44" xfId="0" applyFont="1" applyBorder="1"/>
    <xf numFmtId="37" fontId="12" fillId="0" borderId="80" xfId="0" applyFont="1" applyBorder="1"/>
    <xf numFmtId="37" fontId="12" fillId="0" borderId="38" xfId="0" applyFont="1" applyBorder="1"/>
    <xf numFmtId="37" fontId="8" fillId="0" borderId="0" xfId="0" applyFont="1" applyAlignment="1" applyProtection="1">
      <alignment horizontal="left"/>
      <protection locked="0"/>
    </xf>
    <xf numFmtId="37" fontId="12" fillId="0" borderId="46" xfId="0" applyFont="1" applyBorder="1"/>
    <xf numFmtId="37" fontId="3" fillId="0" borderId="81" xfId="0" applyFont="1" applyBorder="1" applyProtection="1">
      <protection locked="0"/>
    </xf>
    <xf numFmtId="37" fontId="12" fillId="0" borderId="82" xfId="0" applyFont="1" applyBorder="1"/>
    <xf numFmtId="3" fontId="21" fillId="0" borderId="0" xfId="0" applyNumberFormat="1" applyFont="1" applyProtection="1">
      <protection locked="0"/>
    </xf>
    <xf numFmtId="3" fontId="21" fillId="0" borderId="83" xfId="0" quotePrefix="1" applyNumberFormat="1" applyFont="1" applyBorder="1" applyProtection="1">
      <protection locked="0"/>
    </xf>
    <xf numFmtId="3" fontId="21" fillId="0" borderId="84" xfId="0" quotePrefix="1" applyNumberFormat="1" applyFont="1" applyBorder="1" applyProtection="1">
      <protection locked="0"/>
    </xf>
    <xf numFmtId="3" fontId="21" fillId="0" borderId="62" xfId="0" quotePrefix="1" applyNumberFormat="1" applyFont="1" applyBorder="1" applyProtection="1">
      <protection locked="0"/>
    </xf>
    <xf numFmtId="3" fontId="21" fillId="0" borderId="73" xfId="0" quotePrefix="1" applyNumberFormat="1" applyFont="1" applyBorder="1" applyProtection="1">
      <protection locked="0"/>
    </xf>
    <xf numFmtId="3" fontId="21" fillId="0" borderId="85" xfId="0" quotePrefix="1" applyNumberFormat="1" applyFont="1" applyBorder="1" applyProtection="1">
      <protection locked="0"/>
    </xf>
    <xf numFmtId="3" fontId="21" fillId="0" borderId="86" xfId="0" quotePrefix="1" applyNumberFormat="1" applyFont="1" applyBorder="1" applyProtection="1">
      <protection locked="0"/>
    </xf>
    <xf numFmtId="3" fontId="21" fillId="0" borderId="65" xfId="0" quotePrefix="1" applyNumberFormat="1" applyFont="1" applyBorder="1" applyProtection="1">
      <protection locked="0"/>
    </xf>
    <xf numFmtId="3" fontId="21" fillId="0" borderId="61" xfId="0" quotePrefix="1" applyNumberFormat="1" applyFont="1" applyBorder="1" applyProtection="1">
      <protection locked="0"/>
    </xf>
    <xf numFmtId="3" fontId="21" fillId="0" borderId="64" xfId="0" applyNumberFormat="1" applyFont="1" applyBorder="1" applyProtection="1">
      <protection locked="0"/>
    </xf>
    <xf numFmtId="3" fontId="21" fillId="0" borderId="62" xfId="0" applyNumberFormat="1" applyFont="1" applyBorder="1" applyProtection="1">
      <protection locked="0"/>
    </xf>
    <xf numFmtId="37" fontId="3" fillId="0" borderId="24" xfId="0" applyFont="1" applyBorder="1"/>
    <xf numFmtId="37" fontId="12" fillId="0" borderId="67" xfId="0" applyFont="1" applyBorder="1"/>
    <xf numFmtId="37" fontId="20" fillId="27" borderId="35" xfId="0" applyFont="1" applyFill="1" applyBorder="1" applyAlignment="1" applyProtection="1">
      <alignment horizontal="center" vertical="top" wrapText="1"/>
      <protection locked="0"/>
    </xf>
    <xf numFmtId="37" fontId="20" fillId="27" borderId="54" xfId="0" applyFont="1" applyFill="1" applyBorder="1" applyAlignment="1" applyProtection="1">
      <alignment horizontal="center" vertical="top" wrapText="1"/>
      <protection locked="0"/>
    </xf>
    <xf numFmtId="37" fontId="20" fillId="27" borderId="59" xfId="0" applyFont="1" applyFill="1" applyBorder="1" applyAlignment="1" applyProtection="1">
      <alignment horizontal="center" vertical="top" wrapText="1"/>
      <protection locked="0"/>
    </xf>
    <xf numFmtId="49" fontId="48" fillId="0" borderId="0" xfId="0" applyNumberFormat="1" applyFont="1" applyAlignment="1">
      <alignment horizontal="right"/>
    </xf>
    <xf numFmtId="37" fontId="11" fillId="0" borderId="32" xfId="0" applyFont="1" applyBorder="1" applyAlignment="1">
      <alignment horizontal="right"/>
    </xf>
    <xf numFmtId="37" fontId="49" fillId="0" borderId="0" xfId="0" quotePrefix="1" applyFont="1" applyAlignment="1">
      <alignment horizontal="left"/>
    </xf>
    <xf numFmtId="37" fontId="49" fillId="0" borderId="0" xfId="0" applyFont="1" applyAlignment="1">
      <alignment horizontal="left"/>
    </xf>
    <xf numFmtId="37" fontId="49" fillId="0" borderId="0" xfId="0" quotePrefix="1" applyFont="1"/>
    <xf numFmtId="37" fontId="12" fillId="25" borderId="0" xfId="0" applyFont="1" applyFill="1" applyAlignment="1">
      <alignment horizontal="left"/>
    </xf>
    <xf numFmtId="49" fontId="6" fillId="0" borderId="0" xfId="0" applyNumberFormat="1" applyFont="1" applyProtection="1">
      <protection locked="0"/>
    </xf>
    <xf numFmtId="37" fontId="12" fillId="25" borderId="41" xfId="0" applyFont="1" applyFill="1" applyBorder="1"/>
    <xf numFmtId="49" fontId="12" fillId="0" borderId="0" xfId="0" applyNumberFormat="1" applyFont="1" applyAlignment="1" applyProtection="1">
      <alignment horizontal="right"/>
      <protection locked="0"/>
    </xf>
    <xf numFmtId="37" fontId="12" fillId="25" borderId="23" xfId="0" applyFont="1" applyFill="1" applyBorder="1"/>
    <xf numFmtId="49" fontId="6" fillId="25" borderId="43" xfId="0" applyNumberFormat="1" applyFont="1" applyFill="1" applyBorder="1" applyAlignment="1">
      <alignment horizontal="left"/>
    </xf>
    <xf numFmtId="37" fontId="12" fillId="25" borderId="0" xfId="0" quotePrefix="1" applyFont="1" applyFill="1" applyAlignment="1">
      <alignment horizontal="left"/>
    </xf>
    <xf numFmtId="37" fontId="12" fillId="0" borderId="87" xfId="0" applyFont="1" applyBorder="1"/>
    <xf numFmtId="1" fontId="20" fillId="27" borderId="35" xfId="0" quotePrefix="1" applyNumberFormat="1" applyFont="1" applyFill="1" applyBorder="1" applyAlignment="1" applyProtection="1">
      <alignment horizontal="center" vertical="center" wrapText="1"/>
      <protection locked="0"/>
    </xf>
    <xf numFmtId="1" fontId="20" fillId="27" borderId="35" xfId="0" quotePrefix="1" applyNumberFormat="1" applyFont="1" applyFill="1" applyBorder="1" applyAlignment="1" applyProtection="1">
      <alignment horizontal="center"/>
      <protection locked="0"/>
    </xf>
    <xf numFmtId="1" fontId="20" fillId="27" borderId="35" xfId="0" applyNumberFormat="1" applyFont="1" applyFill="1" applyBorder="1" applyAlignment="1" applyProtection="1">
      <alignment horizontal="center" vertical="center" wrapText="1"/>
      <protection locked="0"/>
    </xf>
    <xf numFmtId="37" fontId="12" fillId="25" borderId="68" xfId="0" applyFont="1" applyFill="1" applyBorder="1"/>
    <xf numFmtId="37" fontId="0" fillId="0" borderId="0" xfId="0" applyAlignment="1" applyProtection="1">
      <alignment horizontal="left"/>
      <protection locked="0"/>
    </xf>
    <xf numFmtId="37" fontId="0" fillId="0" borderId="0" xfId="0" applyAlignment="1">
      <alignment horizontal="left" wrapText="1"/>
    </xf>
    <xf numFmtId="37" fontId="0" fillId="28" borderId="24" xfId="0" applyFill="1" applyBorder="1"/>
    <xf numFmtId="37" fontId="49" fillId="0" borderId="0" xfId="0" applyFont="1" applyAlignment="1" applyProtection="1">
      <alignment horizontal="left"/>
      <protection locked="0"/>
    </xf>
    <xf numFmtId="37" fontId="49" fillId="0" borderId="0" xfId="0" applyFont="1"/>
    <xf numFmtId="1" fontId="0" fillId="0" borderId="0" xfId="0" quotePrefix="1" applyNumberFormat="1" applyAlignment="1" applyProtection="1">
      <alignment horizontal="left"/>
      <protection locked="0"/>
    </xf>
    <xf numFmtId="37" fontId="0" fillId="0" borderId="0" xfId="0" quotePrefix="1" applyProtection="1">
      <protection locked="0"/>
    </xf>
    <xf numFmtId="37" fontId="2" fillId="0" borderId="0" xfId="0" applyFont="1"/>
    <xf numFmtId="37" fontId="50" fillId="0" borderId="0" xfId="0" applyFont="1" applyAlignment="1">
      <alignment horizontal="left"/>
    </xf>
    <xf numFmtId="37" fontId="2" fillId="0" borderId="0" xfId="0" applyFont="1" applyAlignment="1">
      <alignment horizontal="right"/>
    </xf>
    <xf numFmtId="37" fontId="2" fillId="0" borderId="0" xfId="0" applyFont="1" applyAlignment="1">
      <alignment horizontal="left"/>
    </xf>
    <xf numFmtId="37" fontId="2" fillId="0" borderId="43" xfId="0" applyFont="1" applyBorder="1"/>
    <xf numFmtId="37" fontId="2" fillId="0" borderId="12" xfId="0" applyFont="1" applyBorder="1"/>
    <xf numFmtId="37" fontId="1" fillId="0" borderId="0" xfId="0" applyFont="1"/>
    <xf numFmtId="37" fontId="2" fillId="0" borderId="50" xfId="0" applyFont="1" applyBorder="1"/>
    <xf numFmtId="37" fontId="50" fillId="0" borderId="0" xfId="0" applyFont="1" applyAlignment="1">
      <alignment horizontal="right"/>
    </xf>
    <xf numFmtId="37" fontId="2" fillId="0" borderId="52" xfId="0" applyFont="1" applyBorder="1"/>
    <xf numFmtId="37" fontId="2" fillId="0" borderId="50" xfId="0" applyFont="1" applyBorder="1" applyAlignment="1">
      <alignment horizontal="left"/>
    </xf>
    <xf numFmtId="37" fontId="1" fillId="0" borderId="52" xfId="0" applyFont="1" applyBorder="1" applyAlignment="1">
      <alignment horizontal="left"/>
    </xf>
    <xf numFmtId="37" fontId="2" fillId="0" borderId="50" xfId="0" quotePrefix="1" applyFont="1" applyBorder="1" applyAlignment="1">
      <alignment horizontal="left"/>
    </xf>
    <xf numFmtId="37" fontId="51" fillId="0" borderId="52" xfId="0" applyFont="1" applyBorder="1"/>
    <xf numFmtId="37" fontId="2" fillId="0" borderId="89" xfId="0" applyFont="1" applyBorder="1"/>
    <xf numFmtId="37" fontId="2" fillId="0" borderId="90" xfId="0" applyFont="1" applyBorder="1"/>
    <xf numFmtId="37" fontId="2" fillId="0" borderId="53" xfId="0" applyFont="1" applyBorder="1"/>
    <xf numFmtId="37" fontId="2" fillId="0" borderId="91" xfId="0" applyFont="1" applyBorder="1"/>
    <xf numFmtId="37" fontId="2" fillId="0" borderId="56" xfId="0" applyFont="1" applyBorder="1"/>
    <xf numFmtId="37" fontId="0" fillId="0" borderId="0" xfId="0" applyAlignment="1">
      <alignment horizontal="center" wrapText="1"/>
    </xf>
    <xf numFmtId="37" fontId="0" fillId="0" borderId="52" xfId="0" applyBorder="1" applyAlignment="1">
      <alignment horizontal="center" wrapText="1"/>
    </xf>
    <xf numFmtId="37" fontId="0" fillId="0" borderId="50" xfId="0" applyBorder="1" applyAlignment="1">
      <alignment horizontal="center" wrapText="1"/>
    </xf>
    <xf numFmtId="37" fontId="2" fillId="0" borderId="88" xfId="0" applyFont="1" applyBorder="1"/>
    <xf numFmtId="37" fontId="2" fillId="0" borderId="51" xfId="0" applyFont="1" applyBorder="1"/>
    <xf numFmtId="37" fontId="2" fillId="0" borderId="49" xfId="0" applyFont="1" applyBorder="1"/>
    <xf numFmtId="37" fontId="2" fillId="0" borderId="52" xfId="0" applyFont="1" applyBorder="1" applyAlignment="1">
      <alignment horizontal="center"/>
    </xf>
    <xf numFmtId="37" fontId="2" fillId="0" borderId="92" xfId="0" applyFont="1" applyBorder="1"/>
    <xf numFmtId="37" fontId="0" fillId="0" borderId="50" xfId="0" applyBorder="1"/>
    <xf numFmtId="37" fontId="0" fillId="0" borderId="52" xfId="0" applyBorder="1"/>
    <xf numFmtId="37" fontId="3" fillId="0" borderId="93" xfId="0" applyFont="1" applyBorder="1" applyProtection="1">
      <protection locked="0"/>
    </xf>
    <xf numFmtId="37" fontId="12" fillId="0" borderId="61" xfId="0" applyFont="1" applyBorder="1"/>
    <xf numFmtId="37" fontId="12" fillId="0" borderId="94" xfId="0" applyFont="1" applyBorder="1"/>
    <xf numFmtId="49" fontId="0" fillId="0" borderId="0" xfId="0" quotePrefix="1" applyNumberFormat="1" applyAlignment="1" applyProtection="1">
      <alignment horizontal="left"/>
      <protection locked="0"/>
    </xf>
    <xf numFmtId="37" fontId="0" fillId="0" borderId="0" xfId="0" quotePrefix="1" applyAlignment="1" applyProtection="1">
      <alignment vertical="top"/>
      <protection locked="0"/>
    </xf>
    <xf numFmtId="37" fontId="3" fillId="0" borderId="20" xfId="0" applyFont="1" applyBorder="1" applyProtection="1">
      <protection locked="0"/>
    </xf>
    <xf numFmtId="37" fontId="12" fillId="0" borderId="0" xfId="0" quotePrefix="1" applyFont="1" applyAlignment="1" applyProtection="1">
      <alignment horizontal="left" vertical="top"/>
      <protection locked="0"/>
    </xf>
    <xf numFmtId="49" fontId="0" fillId="0" borderId="0" xfId="0" quotePrefix="1" applyNumberFormat="1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37" fontId="0" fillId="0" borderId="0" xfId="0" quotePrefix="1" applyAlignment="1" applyProtection="1">
      <alignment horizontal="left" vertical="top"/>
      <protection locked="0"/>
    </xf>
    <xf numFmtId="37" fontId="0" fillId="0" borderId="0" xfId="0" applyAlignment="1" applyProtection="1">
      <alignment horizontal="left" wrapText="1"/>
      <protection locked="0"/>
    </xf>
    <xf numFmtId="37" fontId="0" fillId="0" borderId="0" xfId="0" quotePrefix="1" applyAlignment="1" applyProtection="1">
      <alignment horizontal="left"/>
      <protection locked="0"/>
    </xf>
    <xf numFmtId="1" fontId="0" fillId="0" borderId="0" xfId="0" quotePrefix="1" applyNumberFormat="1" applyAlignment="1">
      <alignment horizontal="left"/>
    </xf>
    <xf numFmtId="1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0" fillId="0" borderId="0" xfId="0" quotePrefix="1" applyNumberFormat="1"/>
    <xf numFmtId="37" fontId="0" fillId="0" borderId="0" xfId="0" applyAlignment="1" applyProtection="1">
      <alignment vertical="top"/>
      <protection locked="0"/>
    </xf>
    <xf numFmtId="49" fontId="8" fillId="0" borderId="0" xfId="0" applyNumberFormat="1" applyFont="1" applyAlignment="1">
      <alignment horizontal="left"/>
    </xf>
    <xf numFmtId="49" fontId="6" fillId="0" borderId="0" xfId="0" applyNumberFormat="1" applyFont="1"/>
    <xf numFmtId="37" fontId="1" fillId="0" borderId="0" xfId="0" applyFont="1" applyAlignment="1">
      <alignment horizontal="right" wrapText="1"/>
    </xf>
    <xf numFmtId="37" fontId="1" fillId="0" borderId="0" xfId="0" applyFont="1" applyAlignment="1">
      <alignment wrapText="1"/>
    </xf>
    <xf numFmtId="37" fontId="9" fillId="0" borderId="0" xfId="0" applyFont="1"/>
    <xf numFmtId="37" fontId="1" fillId="0" borderId="0" xfId="0" applyFont="1" applyAlignment="1">
      <alignment vertical="top" wrapText="1"/>
    </xf>
    <xf numFmtId="49" fontId="1" fillId="0" borderId="0" xfId="0" applyNumberFormat="1" applyFont="1" applyAlignment="1">
      <alignment horizontal="right" wrapText="1"/>
    </xf>
    <xf numFmtId="41" fontId="2" fillId="0" borderId="0" xfId="0" applyNumberFormat="1" applyFont="1"/>
    <xf numFmtId="37" fontId="1" fillId="0" borderId="45" xfId="0" applyFont="1" applyBorder="1" applyAlignment="1" applyProtection="1">
      <alignment vertical="center" wrapText="1"/>
      <protection locked="0"/>
    </xf>
    <xf numFmtId="49" fontId="1" fillId="0" borderId="96" xfId="0" applyNumberFormat="1" applyFont="1" applyBorder="1" applyAlignment="1" applyProtection="1">
      <alignment horizontal="center" wrapText="1"/>
      <protection locked="0"/>
    </xf>
    <xf numFmtId="41" fontId="1" fillId="0" borderId="97" xfId="0" applyNumberFormat="1" applyFont="1" applyBorder="1" applyAlignment="1">
      <alignment horizontal="center" wrapText="1"/>
    </xf>
    <xf numFmtId="41" fontId="1" fillId="0" borderId="98" xfId="0" applyNumberFormat="1" applyFont="1" applyBorder="1" applyAlignment="1">
      <alignment horizontal="center" wrapText="1"/>
    </xf>
    <xf numFmtId="41" fontId="1" fillId="0" borderId="99" xfId="0" applyNumberFormat="1" applyFont="1" applyBorder="1" applyAlignment="1">
      <alignment horizontal="center" wrapText="1"/>
    </xf>
    <xf numFmtId="37" fontId="1" fillId="0" borderId="50" xfId="0" applyFont="1" applyBorder="1" applyAlignment="1">
      <alignment vertical="top" wrapText="1"/>
    </xf>
    <xf numFmtId="41" fontId="2" fillId="0" borderId="100" xfId="0" applyNumberFormat="1" applyFont="1" applyBorder="1"/>
    <xf numFmtId="41" fontId="2" fillId="0" borderId="73" xfId="0" applyNumberFormat="1" applyFont="1" applyBorder="1"/>
    <xf numFmtId="41" fontId="2" fillId="0" borderId="101" xfId="0" applyNumberFormat="1" applyFont="1" applyBorder="1"/>
    <xf numFmtId="37" fontId="2" fillId="0" borderId="50" xfId="0" applyFont="1" applyBorder="1" applyAlignment="1">
      <alignment vertical="top" wrapText="1"/>
    </xf>
    <xf numFmtId="41" fontId="2" fillId="0" borderId="100" xfId="0" applyNumberFormat="1" applyFont="1" applyBorder="1" applyProtection="1">
      <protection locked="0"/>
    </xf>
    <xf numFmtId="41" fontId="2" fillId="0" borderId="73" xfId="0" applyNumberFormat="1" applyFont="1" applyBorder="1" applyProtection="1">
      <protection locked="0"/>
    </xf>
    <xf numFmtId="37" fontId="1" fillId="25" borderId="102" xfId="0" applyFont="1" applyFill="1" applyBorder="1" applyAlignment="1">
      <alignment vertical="top" wrapText="1"/>
    </xf>
    <xf numFmtId="49" fontId="1" fillId="25" borderId="95" xfId="0" applyNumberFormat="1" applyFont="1" applyFill="1" applyBorder="1" applyAlignment="1">
      <alignment horizontal="right" wrapText="1"/>
    </xf>
    <xf numFmtId="41" fontId="2" fillId="25" borderId="103" xfId="0" applyNumberFormat="1" applyFont="1" applyFill="1" applyBorder="1"/>
    <xf numFmtId="41" fontId="2" fillId="25" borderId="35" xfId="0" applyNumberFormat="1" applyFont="1" applyFill="1" applyBorder="1"/>
    <xf numFmtId="41" fontId="2" fillId="25" borderId="104" xfId="0" applyNumberFormat="1" applyFont="1" applyFill="1" applyBorder="1"/>
    <xf numFmtId="37" fontId="2" fillId="0" borderId="0" xfId="0" applyFont="1" applyAlignment="1">
      <alignment vertical="top" wrapText="1"/>
    </xf>
    <xf numFmtId="41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center" wrapText="1"/>
    </xf>
    <xf numFmtId="41" fontId="1" fillId="0" borderId="100" xfId="0" applyNumberFormat="1" applyFont="1" applyBorder="1" applyAlignment="1" applyProtection="1">
      <alignment horizontal="center" wrapText="1"/>
      <protection locked="0"/>
    </xf>
    <xf numFmtId="41" fontId="1" fillId="0" borderId="73" xfId="0" applyNumberFormat="1" applyFont="1" applyBorder="1" applyAlignment="1" applyProtection="1">
      <alignment horizontal="center" wrapText="1"/>
      <protection locked="0"/>
    </xf>
    <xf numFmtId="41" fontId="1" fillId="0" borderId="101" xfId="0" applyNumberFormat="1" applyFont="1" applyBorder="1" applyAlignment="1">
      <alignment horizontal="center" wrapText="1"/>
    </xf>
    <xf numFmtId="37" fontId="2" fillId="0" borderId="50" xfId="0" applyFont="1" applyBorder="1" applyAlignment="1">
      <alignment horizontal="left" vertical="top" wrapText="1" indent="1"/>
    </xf>
    <xf numFmtId="49" fontId="2" fillId="0" borderId="0" xfId="0" applyNumberFormat="1" applyFont="1" applyAlignment="1">
      <alignment horizontal="right" wrapText="1"/>
    </xf>
    <xf numFmtId="41" fontId="51" fillId="0" borderId="100" xfId="0" applyNumberFormat="1" applyFont="1" applyBorder="1" applyProtection="1">
      <protection locked="0"/>
    </xf>
    <xf numFmtId="41" fontId="51" fillId="0" borderId="73" xfId="0" applyNumberFormat="1" applyFont="1" applyBorder="1" applyProtection="1">
      <protection locked="0"/>
    </xf>
    <xf numFmtId="37" fontId="1" fillId="25" borderId="102" xfId="0" applyFont="1" applyFill="1" applyBorder="1" applyAlignment="1">
      <alignment horizontal="left" vertical="top" wrapText="1" indent="2"/>
    </xf>
    <xf numFmtId="41" fontId="2" fillId="0" borderId="100" xfId="0" applyNumberFormat="1" applyFont="1" applyBorder="1" applyAlignment="1" applyProtection="1">
      <alignment horizontal="right"/>
      <protection locked="0"/>
    </xf>
    <xf numFmtId="41" fontId="2" fillId="0" borderId="73" xfId="0" applyNumberFormat="1" applyFont="1" applyBorder="1" applyAlignment="1" applyProtection="1">
      <alignment horizontal="right"/>
      <protection locked="0"/>
    </xf>
    <xf numFmtId="41" fontId="2" fillId="0" borderId="101" xfId="0" applyNumberFormat="1" applyFont="1" applyBorder="1" applyAlignment="1">
      <alignment horizontal="right"/>
    </xf>
    <xf numFmtId="37" fontId="0" fillId="0" borderId="0" xfId="0" applyProtection="1">
      <protection locked="0"/>
    </xf>
    <xf numFmtId="49" fontId="52" fillId="0" borderId="0" xfId="0" applyNumberFormat="1" applyFont="1" applyAlignment="1" applyProtection="1">
      <alignment horizontal="left" vertical="top"/>
      <protection locked="0"/>
    </xf>
    <xf numFmtId="37" fontId="52" fillId="0" borderId="0" xfId="0" applyFont="1" applyProtection="1">
      <protection locked="0"/>
    </xf>
    <xf numFmtId="37" fontId="9" fillId="0" borderId="0" xfId="0" applyFont="1" applyProtection="1"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vertical="top"/>
      <protection locked="0"/>
    </xf>
    <xf numFmtId="37" fontId="0" fillId="0" borderId="0" xfId="0" applyAlignment="1" applyProtection="1">
      <alignment horizontal="center" wrapText="1"/>
      <protection locked="0"/>
    </xf>
    <xf numFmtId="37" fontId="0" fillId="0" borderId="15" xfId="0" applyBorder="1"/>
    <xf numFmtId="37" fontId="0" fillId="0" borderId="15" xfId="0" applyBorder="1" applyAlignment="1">
      <alignment horizontal="center"/>
    </xf>
    <xf numFmtId="37" fontId="0" fillId="0" borderId="18" xfId="0" applyBorder="1" applyAlignment="1">
      <alignment horizontal="center"/>
    </xf>
    <xf numFmtId="37" fontId="0" fillId="0" borderId="16" xfId="0" applyBorder="1"/>
    <xf numFmtId="37" fontId="0" fillId="0" borderId="16" xfId="0" applyBorder="1" applyAlignment="1">
      <alignment horizontal="center"/>
    </xf>
    <xf numFmtId="37" fontId="0" fillId="0" borderId="18" xfId="0" applyBorder="1" applyAlignment="1">
      <alignment horizontal="left"/>
    </xf>
    <xf numFmtId="37" fontId="0" fillId="0" borderId="18" xfId="0" applyBorder="1"/>
    <xf numFmtId="37" fontId="0" fillId="0" borderId="27" xfId="0" applyBorder="1" applyAlignment="1">
      <alignment horizontal="left"/>
    </xf>
    <xf numFmtId="37" fontId="0" fillId="0" borderId="27" xfId="0" applyBorder="1"/>
    <xf numFmtId="37" fontId="0" fillId="0" borderId="20" xfId="0" applyBorder="1" applyAlignment="1">
      <alignment horizontal="left"/>
    </xf>
    <xf numFmtId="37" fontId="0" fillId="0" borderId="20" xfId="0" applyBorder="1"/>
    <xf numFmtId="37" fontId="0" fillId="0" borderId="28" xfId="0" applyBorder="1"/>
    <xf numFmtId="40" fontId="53" fillId="0" borderId="0" xfId="0" applyNumberFormat="1" applyFont="1"/>
    <xf numFmtId="167" fontId="0" fillId="0" borderId="0" xfId="0" applyNumberFormat="1" applyAlignment="1" applyProtection="1">
      <alignment horizontal="left"/>
      <protection locked="0"/>
    </xf>
    <xf numFmtId="37" fontId="3" fillId="0" borderId="47" xfId="0" applyFont="1" applyBorder="1" applyProtection="1">
      <protection locked="0"/>
    </xf>
    <xf numFmtId="37" fontId="7" fillId="0" borderId="0" xfId="0" applyFont="1" applyProtection="1">
      <protection locked="0"/>
    </xf>
    <xf numFmtId="37" fontId="7" fillId="0" borderId="66" xfId="0" applyFont="1" applyBorder="1" applyProtection="1">
      <protection locked="0"/>
    </xf>
    <xf numFmtId="49" fontId="3" fillId="0" borderId="47" xfId="0" quotePrefix="1" applyNumberFormat="1" applyFont="1" applyBorder="1" applyProtection="1">
      <protection locked="0"/>
    </xf>
    <xf numFmtId="37" fontId="10" fillId="0" borderId="0" xfId="0" quotePrefix="1" applyFont="1" applyAlignment="1">
      <alignment horizontal="left"/>
    </xf>
    <xf numFmtId="37" fontId="52" fillId="0" borderId="0" xfId="0" applyFont="1" applyAlignment="1">
      <alignment horizontal="left"/>
    </xf>
    <xf numFmtId="37" fontId="52" fillId="0" borderId="0" xfId="0" applyFont="1" applyAlignment="1">
      <alignment horizontal="right"/>
    </xf>
    <xf numFmtId="37" fontId="9" fillId="0" borderId="0" xfId="0" applyFont="1" applyAlignment="1">
      <alignment horizontal="right"/>
    </xf>
    <xf numFmtId="37" fontId="4" fillId="0" borderId="91" xfId="0" applyFont="1" applyBorder="1" applyAlignment="1">
      <alignment horizontal="left"/>
    </xf>
    <xf numFmtId="37" fontId="9" fillId="0" borderId="91" xfId="0" applyFont="1" applyBorder="1"/>
    <xf numFmtId="37" fontId="9" fillId="0" borderId="0" xfId="0" quotePrefix="1" applyFont="1" applyAlignment="1">
      <alignment horizontal="left"/>
    </xf>
    <xf numFmtId="37" fontId="54" fillId="0" borderId="0" xfId="0" applyFont="1"/>
    <xf numFmtId="37" fontId="9" fillId="0" borderId="43" xfId="0" applyFont="1" applyBorder="1"/>
    <xf numFmtId="37" fontId="52" fillId="0" borderId="0" xfId="0" applyFont="1" applyAlignment="1">
      <alignment horizontal="center"/>
    </xf>
    <xf numFmtId="37" fontId="9" fillId="0" borderId="76" xfId="0" applyFont="1" applyBorder="1"/>
    <xf numFmtId="37" fontId="11" fillId="0" borderId="105" xfId="0" applyFont="1" applyBorder="1" applyAlignment="1">
      <alignment horizontal="center" wrapText="1"/>
    </xf>
    <xf numFmtId="0" fontId="0" fillId="0" borderId="0" xfId="0" applyNumberFormat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9" fillId="0" borderId="0" xfId="0" applyNumberFormat="1" applyFont="1" applyAlignment="1" applyProtection="1">
      <alignment wrapText="1"/>
      <protection locked="0"/>
    </xf>
    <xf numFmtId="0" fontId="4" fillId="0" borderId="0" xfId="0" applyNumberFormat="1" applyFont="1" applyAlignment="1" applyProtection="1">
      <alignment horizontal="center" wrapText="1"/>
      <protection locked="0"/>
    </xf>
    <xf numFmtId="37" fontId="3" fillId="0" borderId="106" xfId="0" applyFont="1" applyBorder="1" applyProtection="1">
      <protection locked="0"/>
    </xf>
    <xf numFmtId="37" fontId="3" fillId="0" borderId="107" xfId="0" applyFont="1" applyBorder="1" applyProtection="1">
      <protection locked="0"/>
    </xf>
    <xf numFmtId="37" fontId="12" fillId="0" borderId="108" xfId="0" applyFont="1" applyBorder="1"/>
    <xf numFmtId="37" fontId="6" fillId="28" borderId="35" xfId="0" applyFont="1" applyFill="1" applyBorder="1" applyAlignment="1" applyProtection="1">
      <alignment horizontal="center" wrapText="1"/>
      <protection locked="0"/>
    </xf>
    <xf numFmtId="0" fontId="4" fillId="0" borderId="0" xfId="0" applyNumberFormat="1" applyFont="1" applyAlignment="1" applyProtection="1">
      <alignment horizontal="center" wrapText="1"/>
      <protection locked="0"/>
    </xf>
    <xf numFmtId="167" fontId="0" fillId="0" borderId="0" xfId="0" applyNumberFormat="1" applyAlignment="1" applyProtection="1">
      <alignment horizontal="left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167" fontId="0" fillId="0" borderId="48" xfId="0" applyNumberFormat="1" applyBorder="1" applyAlignment="1" applyProtection="1">
      <alignment horizontal="left"/>
      <protection locked="0"/>
    </xf>
    <xf numFmtId="37" fontId="6" fillId="0" borderId="0" xfId="0" applyFont="1" applyAlignment="1" applyProtection="1">
      <alignment horizontal="left"/>
      <protection locked="0"/>
    </xf>
    <xf numFmtId="37" fontId="6" fillId="0" borderId="0" xfId="0" applyFont="1" applyAlignment="1" applyProtection="1">
      <alignment horizontal="left" wrapText="1"/>
      <protection locked="0"/>
    </xf>
    <xf numFmtId="37" fontId="6" fillId="0" borderId="0" xfId="0" applyFont="1" applyAlignment="1">
      <alignment horizontal="left" wrapText="1"/>
    </xf>
    <xf numFmtId="37" fontId="6" fillId="0" borderId="0" xfId="0" applyFont="1" applyAlignment="1">
      <alignment wrapText="1"/>
    </xf>
    <xf numFmtId="37" fontId="6" fillId="0" borderId="52" xfId="0" applyFont="1" applyBorder="1" applyAlignment="1">
      <alignment wrapText="1"/>
    </xf>
    <xf numFmtId="37" fontId="3" fillId="0" borderId="0" xfId="0" applyFont="1" applyAlignment="1">
      <alignment horizontal="left" wrapText="1"/>
    </xf>
    <xf numFmtId="37" fontId="6" fillId="0" borderId="52" xfId="0" applyFont="1" applyBorder="1" applyAlignment="1">
      <alignment horizontal="left" wrapText="1"/>
    </xf>
    <xf numFmtId="37" fontId="52" fillId="0" borderId="0" xfId="0" applyFont="1" applyAlignment="1">
      <alignment horizontal="center"/>
    </xf>
    <xf numFmtId="37" fontId="22" fillId="0" borderId="88" xfId="0" applyFont="1" applyBorder="1" applyAlignment="1">
      <alignment horizontal="center"/>
    </xf>
    <xf numFmtId="37" fontId="22" fillId="0" borderId="51" xfId="0" applyFont="1" applyBorder="1" applyAlignment="1">
      <alignment horizontal="center"/>
    </xf>
    <xf numFmtId="37" fontId="22" fillId="0" borderId="49" xfId="0" applyFont="1" applyBorder="1" applyAlignment="1">
      <alignment horizontal="center"/>
    </xf>
    <xf numFmtId="37" fontId="2" fillId="0" borderId="50" xfId="0" applyFont="1" applyBorder="1" applyAlignment="1">
      <alignment horizontal="center" wrapText="1"/>
    </xf>
    <xf numFmtId="37" fontId="0" fillId="0" borderId="0" xfId="0" applyAlignment="1">
      <alignment horizontal="center" wrapText="1"/>
    </xf>
    <xf numFmtId="37" fontId="0" fillId="0" borderId="52" xfId="0" applyBorder="1" applyAlignment="1">
      <alignment horizontal="center" wrapText="1"/>
    </xf>
    <xf numFmtId="37" fontId="0" fillId="0" borderId="50" xfId="0" applyBorder="1" applyAlignment="1">
      <alignment horizontal="center" wrapText="1"/>
    </xf>
    <xf numFmtId="37" fontId="22" fillId="0" borderId="50" xfId="0" applyFont="1" applyBorder="1" applyAlignment="1">
      <alignment horizontal="center" wrapText="1"/>
    </xf>
    <xf numFmtId="37" fontId="55" fillId="0" borderId="35" xfId="0" applyFont="1" applyBorder="1" applyAlignment="1">
      <alignment horizontal="center"/>
    </xf>
    <xf numFmtId="37" fontId="56" fillId="0" borderId="35" xfId="0" applyFont="1" applyBorder="1"/>
    <xf numFmtId="37" fontId="56" fillId="0" borderId="0" xfId="0" applyFont="1" applyProtection="1">
      <protection locked="0"/>
    </xf>
    <xf numFmtId="37" fontId="57" fillId="0" borderId="0" xfId="38" applyNumberFormat="1" applyFont="1"/>
    <xf numFmtId="37" fontId="56" fillId="0" borderId="0" xfId="0" applyFont="1" applyAlignment="1">
      <alignment horizontal="left"/>
    </xf>
    <xf numFmtId="167" fontId="0" fillId="0" borderId="0" xfId="0" applyNumberFormat="1" applyAlignment="1" applyProtection="1">
      <alignment horizontal="centerContinuous"/>
      <protection locked="0"/>
    </xf>
    <xf numFmtId="167" fontId="0" fillId="0" borderId="0" xfId="0" quotePrefix="1" applyNumberFormat="1" applyAlignment="1" applyProtection="1">
      <alignment horizontal="centerContinuous"/>
      <protection locked="0"/>
    </xf>
    <xf numFmtId="37" fontId="0" fillId="0" borderId="0" xfId="0" applyAlignment="1">
      <alignment horizontal="centerContinuous"/>
    </xf>
    <xf numFmtId="0" fontId="58" fillId="0" borderId="0" xfId="44" applyNumberFormat="1" applyFont="1" applyAlignment="1" applyProtection="1">
      <alignment horizontal="center" wrapText="1"/>
      <protection locked="0"/>
    </xf>
    <xf numFmtId="0" fontId="59" fillId="28" borderId="0" xfId="44" applyNumberFormat="1" applyFont="1" applyFill="1" applyAlignment="1" applyProtection="1">
      <alignment wrapText="1"/>
      <protection locked="0"/>
    </xf>
    <xf numFmtId="0" fontId="58" fillId="0" borderId="0" xfId="0" quotePrefix="1" applyNumberFormat="1" applyFont="1" applyAlignment="1" applyProtection="1">
      <alignment horizontal="center" wrapText="1"/>
      <protection locked="0"/>
    </xf>
    <xf numFmtId="0" fontId="58" fillId="0" borderId="0" xfId="0" applyNumberFormat="1" applyFont="1" applyAlignment="1" applyProtection="1">
      <alignment horizontal="center" wrapText="1"/>
      <protection locked="0"/>
    </xf>
    <xf numFmtId="0" fontId="58" fillId="0" borderId="0" xfId="0" applyNumberFormat="1" applyFont="1" applyAlignment="1" applyProtection="1">
      <alignment wrapText="1"/>
      <protection locked="0"/>
    </xf>
    <xf numFmtId="0" fontId="59" fillId="0" borderId="0" xfId="0" applyNumberFormat="1" applyFont="1" applyAlignment="1" applyProtection="1">
      <alignment horizontal="left" wrapText="1"/>
      <protection locked="0"/>
    </xf>
    <xf numFmtId="0" fontId="59" fillId="25" borderId="0" xfId="0" applyNumberFormat="1" applyFont="1" applyFill="1" applyAlignment="1" applyProtection="1">
      <alignment horizontal="left" wrapText="1"/>
      <protection locked="0"/>
    </xf>
    <xf numFmtId="0" fontId="58" fillId="0" borderId="0" xfId="0" quotePrefix="1" applyNumberFormat="1" applyFont="1" applyAlignment="1" applyProtection="1">
      <alignment horizontal="left" wrapText="1"/>
      <protection locked="0"/>
    </xf>
    <xf numFmtId="0" fontId="58" fillId="0" borderId="0" xfId="0" applyNumberFormat="1" applyFont="1" applyAlignment="1" applyProtection="1">
      <alignment horizontal="left" wrapText="1"/>
      <protection locked="0"/>
    </xf>
    <xf numFmtId="0" fontId="58" fillId="0" borderId="0" xfId="0" applyNumberFormat="1" applyFont="1" applyAlignment="1" applyProtection="1">
      <alignment horizontal="left" wrapText="1" indent="2"/>
      <protection locked="0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_Fund 22 Grants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6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92D050"/>
  </sheetPr>
  <dimension ref="A1:B28"/>
  <sheetViews>
    <sheetView tabSelected="1" zoomScaleNormal="100" workbookViewId="0">
      <selection sqref="A1:B1"/>
    </sheetView>
  </sheetViews>
  <sheetFormatPr defaultColWidth="9.33203125" defaultRowHeight="12.75" x14ac:dyDescent="0.2"/>
  <cols>
    <col min="1" max="1" width="5.33203125" style="418" customWidth="1"/>
    <col min="2" max="2" width="123" style="418" bestFit="1" customWidth="1"/>
    <col min="3" max="16384" width="9.33203125" style="418"/>
  </cols>
  <sheetData>
    <row r="1" spans="1:2" x14ac:dyDescent="0.2">
      <c r="A1" s="424" t="s">
        <v>399</v>
      </c>
      <c r="B1" s="424"/>
    </row>
    <row r="2" spans="1:2" x14ac:dyDescent="0.2">
      <c r="A2" s="419"/>
      <c r="B2" s="419"/>
    </row>
    <row r="4" spans="1:2" x14ac:dyDescent="0.2">
      <c r="A4" s="454" t="s">
        <v>769</v>
      </c>
      <c r="B4" s="456" t="s">
        <v>1511</v>
      </c>
    </row>
    <row r="5" spans="1:2" x14ac:dyDescent="0.2">
      <c r="A5" s="455"/>
      <c r="B5" s="457"/>
    </row>
    <row r="6" spans="1:2" x14ac:dyDescent="0.2">
      <c r="A6" s="455"/>
      <c r="B6" s="458" t="s">
        <v>1</v>
      </c>
    </row>
    <row r="7" spans="1:2" x14ac:dyDescent="0.2">
      <c r="A7" s="455"/>
      <c r="B7" s="457"/>
    </row>
    <row r="8" spans="1:2" ht="25.5" x14ac:dyDescent="0.2">
      <c r="A8" s="454" t="s">
        <v>770</v>
      </c>
      <c r="B8" s="459" t="s">
        <v>1459</v>
      </c>
    </row>
    <row r="9" spans="1:2" x14ac:dyDescent="0.2">
      <c r="A9" s="455"/>
      <c r="B9" s="460"/>
    </row>
    <row r="10" spans="1:2" x14ac:dyDescent="0.2">
      <c r="A10" s="454" t="s">
        <v>771</v>
      </c>
      <c r="B10" s="460" t="s">
        <v>1454</v>
      </c>
    </row>
    <row r="11" spans="1:2" x14ac:dyDescent="0.2">
      <c r="A11" s="455"/>
      <c r="B11" s="460" t="s">
        <v>1455</v>
      </c>
    </row>
    <row r="12" spans="1:2" x14ac:dyDescent="0.2">
      <c r="A12" s="455"/>
      <c r="B12" s="460"/>
    </row>
    <row r="13" spans="1:2" x14ac:dyDescent="0.2">
      <c r="A13" s="454" t="s">
        <v>832</v>
      </c>
      <c r="B13" s="460" t="s">
        <v>401</v>
      </c>
    </row>
    <row r="14" spans="1:2" x14ac:dyDescent="0.2">
      <c r="A14" s="455"/>
      <c r="B14" s="460"/>
    </row>
    <row r="15" spans="1:2" x14ac:dyDescent="0.2">
      <c r="A15" s="454" t="s">
        <v>833</v>
      </c>
      <c r="B15" s="460" t="s">
        <v>969</v>
      </c>
    </row>
    <row r="16" spans="1:2" x14ac:dyDescent="0.2">
      <c r="A16" s="454"/>
      <c r="B16" s="461" t="s">
        <v>1460</v>
      </c>
    </row>
    <row r="17" spans="1:2" x14ac:dyDescent="0.2">
      <c r="A17" s="455"/>
      <c r="B17" s="461" t="s">
        <v>815</v>
      </c>
    </row>
    <row r="18" spans="1:2" x14ac:dyDescent="0.2">
      <c r="A18" s="455"/>
      <c r="B18" s="460"/>
    </row>
    <row r="19" spans="1:2" x14ac:dyDescent="0.2">
      <c r="A19" s="454" t="s">
        <v>834</v>
      </c>
      <c r="B19" s="460" t="s">
        <v>1059</v>
      </c>
    </row>
    <row r="20" spans="1:2" x14ac:dyDescent="0.2">
      <c r="A20" s="455"/>
      <c r="B20" s="460" t="s">
        <v>438</v>
      </c>
    </row>
    <row r="21" spans="1:2" x14ac:dyDescent="0.2">
      <c r="A21" s="454" t="s">
        <v>835</v>
      </c>
      <c r="B21" s="460" t="s">
        <v>1395</v>
      </c>
    </row>
    <row r="22" spans="1:2" x14ac:dyDescent="0.2">
      <c r="A22" s="455"/>
      <c r="B22" s="456"/>
    </row>
    <row r="23" spans="1:2" x14ac:dyDescent="0.2">
      <c r="A23" s="455"/>
      <c r="B23" s="456" t="s">
        <v>1456</v>
      </c>
    </row>
    <row r="24" spans="1:2" x14ac:dyDescent="0.2">
      <c r="B24" s="456" t="s">
        <v>1457</v>
      </c>
    </row>
    <row r="25" spans="1:2" x14ac:dyDescent="0.2">
      <c r="B25" s="456" t="s">
        <v>1458</v>
      </c>
    </row>
    <row r="27" spans="1:2" x14ac:dyDescent="0.2">
      <c r="A27" s="452">
        <v>8</v>
      </c>
      <c r="B27" s="453" t="s">
        <v>1509</v>
      </c>
    </row>
    <row r="28" spans="1:2" x14ac:dyDescent="0.2">
      <c r="A28" s="452"/>
      <c r="B28" s="453" t="s">
        <v>1510</v>
      </c>
    </row>
  </sheetData>
  <sheetProtection formatCells="0" formatColumns="0" formatRows="0"/>
  <mergeCells count="1">
    <mergeCell ref="A1:B1"/>
  </mergeCells>
  <phoneticPr fontId="12" type="noConversion"/>
  <pageMargins left="0.25" right="0.25" top="0.5" bottom="0.75" header="0.5" footer="0.5"/>
  <pageSetup orientation="portrait" r:id="rId1"/>
  <headerFooter alignWithMargins="0">
    <oddFooter>&amp;CPage &amp;P of 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I59"/>
  <sheetViews>
    <sheetView workbookViewId="0">
      <pane ySplit="3" topLeftCell="A4" activePane="bottomLeft" state="frozen"/>
      <selection activeCell="C3" sqref="C3"/>
      <selection pane="bottomLeft" activeCell="L22" sqref="L22"/>
    </sheetView>
  </sheetViews>
  <sheetFormatPr defaultColWidth="9.33203125" defaultRowHeight="10.5" x14ac:dyDescent="0.15"/>
  <cols>
    <col min="1" max="1" width="10" style="123" customWidth="1"/>
    <col min="2" max="2" width="5" style="123" bestFit="1" customWidth="1"/>
    <col min="3" max="3" width="70.83203125" style="123" customWidth="1"/>
    <col min="4" max="9" width="16.6640625" style="123" customWidth="1"/>
    <col min="10" max="16384" width="9.33203125" style="123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195" t="s">
        <v>1057</v>
      </c>
    </row>
    <row r="2" spans="1:9" s="382" customFormat="1" ht="12.75" x14ac:dyDescent="0.2">
      <c r="A2" s="212" t="s">
        <v>64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10"/>
      <c r="B4" s="21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49" t="s">
        <v>1061</v>
      </c>
      <c r="C5" s="234" t="s">
        <v>141</v>
      </c>
      <c r="I5" s="105"/>
    </row>
    <row r="6" spans="1:9" x14ac:dyDescent="0.15">
      <c r="A6" s="89" t="s">
        <v>1063</v>
      </c>
      <c r="B6" s="209" t="s">
        <v>769</v>
      </c>
      <c r="C6" s="89" t="s">
        <v>151</v>
      </c>
      <c r="D6" s="26">
        <v>0</v>
      </c>
      <c r="E6" s="26">
        <v>0</v>
      </c>
      <c r="F6" s="26">
        <v>0</v>
      </c>
      <c r="G6" s="26">
        <v>0</v>
      </c>
      <c r="H6" s="218">
        <v>0</v>
      </c>
      <c r="I6" s="238">
        <f>SUM(G6+H6)</f>
        <v>0</v>
      </c>
    </row>
    <row r="7" spans="1:9" x14ac:dyDescent="0.15">
      <c r="A7" s="89" t="s">
        <v>1064</v>
      </c>
      <c r="B7" s="209" t="s">
        <v>770</v>
      </c>
      <c r="C7" s="89" t="s">
        <v>198</v>
      </c>
      <c r="D7" s="26">
        <v>0</v>
      </c>
      <c r="E7" s="26">
        <v>0</v>
      </c>
      <c r="F7" s="26">
        <v>0</v>
      </c>
      <c r="G7" s="26">
        <v>0</v>
      </c>
      <c r="H7" s="218">
        <v>0</v>
      </c>
      <c r="I7" s="238">
        <f t="shared" ref="I7:I12" si="0">SUM(G7+H7)</f>
        <v>0</v>
      </c>
    </row>
    <row r="8" spans="1:9" x14ac:dyDescent="0.15">
      <c r="A8" s="89" t="s">
        <v>1070</v>
      </c>
      <c r="B8" s="209" t="s">
        <v>771</v>
      </c>
      <c r="C8" s="89" t="s">
        <v>322</v>
      </c>
      <c r="D8" s="26">
        <v>0</v>
      </c>
      <c r="E8" s="26">
        <v>0</v>
      </c>
      <c r="F8" s="26">
        <v>0</v>
      </c>
      <c r="G8" s="26">
        <v>0</v>
      </c>
      <c r="H8" s="218">
        <v>0</v>
      </c>
      <c r="I8" s="238">
        <f t="shared" si="0"/>
        <v>0</v>
      </c>
    </row>
    <row r="9" spans="1:9" x14ac:dyDescent="0.15">
      <c r="A9" s="89" t="s">
        <v>54</v>
      </c>
      <c r="B9" s="209" t="s">
        <v>832</v>
      </c>
      <c r="C9" s="89" t="s">
        <v>330</v>
      </c>
      <c r="D9" s="26">
        <v>0</v>
      </c>
      <c r="E9" s="26">
        <v>0</v>
      </c>
      <c r="F9" s="26">
        <v>0</v>
      </c>
      <c r="G9" s="26">
        <v>0</v>
      </c>
      <c r="H9" s="218">
        <v>0</v>
      </c>
      <c r="I9" s="238">
        <f t="shared" si="0"/>
        <v>0</v>
      </c>
    </row>
    <row r="10" spans="1:9" x14ac:dyDescent="0.15">
      <c r="A10" s="193" t="s">
        <v>62</v>
      </c>
      <c r="B10" s="209" t="s">
        <v>833</v>
      </c>
      <c r="C10" s="2" t="s">
        <v>612</v>
      </c>
      <c r="D10" s="26">
        <v>0</v>
      </c>
      <c r="E10" s="26">
        <v>0</v>
      </c>
      <c r="F10" s="26">
        <v>0</v>
      </c>
      <c r="G10" s="26">
        <v>0</v>
      </c>
      <c r="H10" s="218">
        <v>0</v>
      </c>
      <c r="I10" s="238">
        <f t="shared" si="0"/>
        <v>0</v>
      </c>
    </row>
    <row r="11" spans="1:9" x14ac:dyDescent="0.15">
      <c r="A11" s="89" t="s">
        <v>142</v>
      </c>
      <c r="B11" s="209" t="s">
        <v>834</v>
      </c>
      <c r="C11" s="289" t="s">
        <v>621</v>
      </c>
      <c r="D11" s="26">
        <v>0</v>
      </c>
      <c r="E11" s="26">
        <v>0</v>
      </c>
      <c r="F11" s="26">
        <v>0</v>
      </c>
      <c r="G11" s="26">
        <v>0</v>
      </c>
      <c r="H11" s="218">
        <v>0</v>
      </c>
      <c r="I11" s="238">
        <f t="shared" si="0"/>
        <v>0</v>
      </c>
    </row>
    <row r="12" spans="1:9" x14ac:dyDescent="0.15">
      <c r="B12" s="209" t="s">
        <v>835</v>
      </c>
      <c r="C12" s="89" t="s">
        <v>157</v>
      </c>
      <c r="D12" s="26">
        <v>0</v>
      </c>
      <c r="E12" s="26">
        <v>0</v>
      </c>
      <c r="F12" s="26">
        <v>0</v>
      </c>
      <c r="G12" s="26">
        <v>0</v>
      </c>
      <c r="H12" s="218">
        <v>0</v>
      </c>
      <c r="I12" s="238">
        <f t="shared" si="0"/>
        <v>0</v>
      </c>
    </row>
    <row r="13" spans="1:9" ht="11.25" thickBot="1" x14ac:dyDescent="0.2">
      <c r="B13" s="209"/>
      <c r="C13" s="89"/>
      <c r="D13" s="3"/>
      <c r="E13" s="3"/>
      <c r="F13" s="3"/>
      <c r="G13" s="3"/>
      <c r="I13" s="105"/>
    </row>
    <row r="14" spans="1:9" ht="12" thickTop="1" thickBot="1" x14ac:dyDescent="0.2">
      <c r="B14" s="209" t="s">
        <v>836</v>
      </c>
      <c r="C14" s="210" t="s">
        <v>768</v>
      </c>
      <c r="D14" s="98">
        <f t="shared" ref="D14:I14" si="1">SUM(D6:D12)</f>
        <v>0</v>
      </c>
      <c r="E14" s="98">
        <f t="shared" si="1"/>
        <v>0</v>
      </c>
      <c r="F14" s="98">
        <f t="shared" si="1"/>
        <v>0</v>
      </c>
      <c r="G14" s="98">
        <f t="shared" si="1"/>
        <v>0</v>
      </c>
      <c r="H14" s="98">
        <f t="shared" si="1"/>
        <v>0</v>
      </c>
      <c r="I14" s="111">
        <f t="shared" si="1"/>
        <v>0</v>
      </c>
    </row>
    <row r="15" spans="1:9" ht="12" thickTop="1" thickBot="1" x14ac:dyDescent="0.2">
      <c r="A15" s="89"/>
      <c r="C15" s="89"/>
      <c r="I15" s="105"/>
    </row>
    <row r="16" spans="1:9" ht="11.25" thickBot="1" x14ac:dyDescent="0.2">
      <c r="A16" s="210" t="s">
        <v>837</v>
      </c>
      <c r="D16" s="211">
        <f t="shared" ref="D16:I16" si="2">D4+D14</f>
        <v>0</v>
      </c>
      <c r="E16" s="211">
        <f t="shared" si="2"/>
        <v>0</v>
      </c>
      <c r="F16" s="211">
        <f t="shared" si="2"/>
        <v>0</v>
      </c>
      <c r="G16" s="211">
        <f t="shared" si="2"/>
        <v>0</v>
      </c>
      <c r="H16" s="211">
        <f t="shared" si="2"/>
        <v>0</v>
      </c>
      <c r="I16" s="112">
        <f t="shared" si="2"/>
        <v>0</v>
      </c>
    </row>
    <row r="17" spans="1:9" x14ac:dyDescent="0.15">
      <c r="I17" s="105"/>
    </row>
    <row r="18" spans="1:9" x14ac:dyDescent="0.15">
      <c r="A18" s="275" t="s">
        <v>584</v>
      </c>
      <c r="B18" s="192"/>
      <c r="C18" s="201" t="s">
        <v>580</v>
      </c>
      <c r="I18" s="105"/>
    </row>
    <row r="19" spans="1:9" x14ac:dyDescent="0.15">
      <c r="A19" s="193" t="s">
        <v>62</v>
      </c>
      <c r="B19" s="206" t="s">
        <v>960</v>
      </c>
      <c r="C19" s="2" t="s">
        <v>586</v>
      </c>
      <c r="D19" s="26">
        <v>0</v>
      </c>
      <c r="E19" s="26">
        <v>0</v>
      </c>
      <c r="F19" s="26">
        <v>0</v>
      </c>
      <c r="G19" s="26">
        <v>0</v>
      </c>
      <c r="H19" s="218">
        <v>0</v>
      </c>
      <c r="I19" s="219">
        <f>SUM(G19+H19)</f>
        <v>0</v>
      </c>
    </row>
    <row r="20" spans="1:9" x14ac:dyDescent="0.15">
      <c r="A20" s="198"/>
      <c r="B20" s="192"/>
    </row>
    <row r="21" spans="1:9" x14ac:dyDescent="0.15">
      <c r="A21" s="249" t="s">
        <v>143</v>
      </c>
      <c r="C21" s="234" t="s">
        <v>144</v>
      </c>
      <c r="I21" s="105"/>
    </row>
    <row r="22" spans="1:9" x14ac:dyDescent="0.15">
      <c r="A22" s="214" t="s">
        <v>485</v>
      </c>
      <c r="B22" s="214" t="s">
        <v>844</v>
      </c>
      <c r="C22" s="123" t="s">
        <v>933</v>
      </c>
      <c r="D22" s="26">
        <v>0</v>
      </c>
      <c r="E22" s="26">
        <v>0</v>
      </c>
      <c r="F22" s="26">
        <v>0</v>
      </c>
      <c r="G22" s="26">
        <v>0</v>
      </c>
      <c r="H22" s="218">
        <v>0</v>
      </c>
      <c r="I22" s="238">
        <f>SUM(G22+H22)</f>
        <v>0</v>
      </c>
    </row>
    <row r="23" spans="1:9" x14ac:dyDescent="0.15">
      <c r="A23" s="214" t="s">
        <v>486</v>
      </c>
      <c r="B23" s="214" t="s">
        <v>848</v>
      </c>
      <c r="C23" s="123" t="s">
        <v>934</v>
      </c>
      <c r="D23" s="26">
        <v>0</v>
      </c>
      <c r="E23" s="26">
        <v>0</v>
      </c>
      <c r="F23" s="26">
        <v>0</v>
      </c>
      <c r="G23" s="26">
        <v>0</v>
      </c>
      <c r="H23" s="218">
        <v>0</v>
      </c>
      <c r="I23" s="238">
        <f t="shared" ref="I23:I34" si="3">SUM(G23+H23)</f>
        <v>0</v>
      </c>
    </row>
    <row r="24" spans="1:9" x14ac:dyDescent="0.15">
      <c r="A24" s="214" t="s">
        <v>507</v>
      </c>
      <c r="B24" s="214" t="s">
        <v>849</v>
      </c>
      <c r="C24" s="123" t="s">
        <v>509</v>
      </c>
      <c r="D24" s="26">
        <v>0</v>
      </c>
      <c r="E24" s="26">
        <v>0</v>
      </c>
      <c r="F24" s="26">
        <v>0</v>
      </c>
      <c r="G24" s="26">
        <v>0</v>
      </c>
      <c r="H24" s="218">
        <v>0</v>
      </c>
      <c r="I24" s="238">
        <f t="shared" si="3"/>
        <v>0</v>
      </c>
    </row>
    <row r="25" spans="1:9" x14ac:dyDescent="0.15">
      <c r="A25" s="214" t="s">
        <v>487</v>
      </c>
      <c r="B25" s="89" t="s">
        <v>940</v>
      </c>
      <c r="C25" s="123" t="s">
        <v>937</v>
      </c>
      <c r="D25" s="26">
        <v>0</v>
      </c>
      <c r="E25" s="26">
        <v>0</v>
      </c>
      <c r="F25" s="26">
        <v>0</v>
      </c>
      <c r="G25" s="26">
        <v>0</v>
      </c>
      <c r="H25" s="218">
        <v>0</v>
      </c>
      <c r="I25" s="238">
        <f t="shared" si="3"/>
        <v>0</v>
      </c>
    </row>
    <row r="26" spans="1:9" x14ac:dyDescent="0.15">
      <c r="A26" s="214" t="s">
        <v>487</v>
      </c>
      <c r="B26" s="214" t="s">
        <v>938</v>
      </c>
      <c r="C26" s="123" t="s">
        <v>935</v>
      </c>
      <c r="D26" s="26">
        <v>0</v>
      </c>
      <c r="E26" s="26">
        <v>0</v>
      </c>
      <c r="F26" s="26">
        <v>0</v>
      </c>
      <c r="G26" s="26">
        <v>0</v>
      </c>
      <c r="H26" s="218">
        <v>0</v>
      </c>
      <c r="I26" s="238">
        <f t="shared" si="3"/>
        <v>0</v>
      </c>
    </row>
    <row r="27" spans="1:9" x14ac:dyDescent="0.15">
      <c r="A27" s="214" t="s">
        <v>487</v>
      </c>
      <c r="B27" s="89" t="s">
        <v>939</v>
      </c>
      <c r="C27" s="123" t="s">
        <v>936</v>
      </c>
      <c r="D27" s="26">
        <v>0</v>
      </c>
      <c r="E27" s="26">
        <v>0</v>
      </c>
      <c r="F27" s="26">
        <v>0</v>
      </c>
      <c r="G27" s="26">
        <v>0</v>
      </c>
      <c r="H27" s="218">
        <v>0</v>
      </c>
      <c r="I27" s="238">
        <f t="shared" si="3"/>
        <v>0</v>
      </c>
    </row>
    <row r="28" spans="1:9" x14ac:dyDescent="0.15">
      <c r="A28" s="214" t="s">
        <v>488</v>
      </c>
      <c r="B28" s="214" t="s">
        <v>846</v>
      </c>
      <c r="C28" s="123" t="s">
        <v>510</v>
      </c>
      <c r="D28" s="26">
        <v>0</v>
      </c>
      <c r="E28" s="26">
        <v>0</v>
      </c>
      <c r="F28" s="26">
        <v>0</v>
      </c>
      <c r="G28" s="26">
        <v>0</v>
      </c>
      <c r="H28" s="218">
        <v>0</v>
      </c>
      <c r="I28" s="238">
        <f t="shared" si="3"/>
        <v>0</v>
      </c>
    </row>
    <row r="29" spans="1:9" x14ac:dyDescent="0.15">
      <c r="A29" s="214" t="s">
        <v>503</v>
      </c>
      <c r="B29" s="214" t="s">
        <v>851</v>
      </c>
      <c r="C29" s="123" t="s">
        <v>462</v>
      </c>
      <c r="D29" s="26">
        <v>0</v>
      </c>
      <c r="E29" s="26">
        <v>0</v>
      </c>
      <c r="F29" s="26">
        <v>0</v>
      </c>
      <c r="G29" s="26">
        <v>0</v>
      </c>
      <c r="H29" s="218">
        <v>0</v>
      </c>
      <c r="I29" s="238">
        <f t="shared" si="3"/>
        <v>0</v>
      </c>
    </row>
    <row r="30" spans="1:9" x14ac:dyDescent="0.15">
      <c r="A30" s="214" t="s">
        <v>504</v>
      </c>
      <c r="B30" s="214" t="s">
        <v>852</v>
      </c>
      <c r="C30" s="123" t="s">
        <v>463</v>
      </c>
      <c r="D30" s="26">
        <v>0</v>
      </c>
      <c r="E30" s="26">
        <v>0</v>
      </c>
      <c r="F30" s="26">
        <v>0</v>
      </c>
      <c r="G30" s="26">
        <v>0</v>
      </c>
      <c r="H30" s="218">
        <v>0</v>
      </c>
      <c r="I30" s="238">
        <f t="shared" si="3"/>
        <v>0</v>
      </c>
    </row>
    <row r="31" spans="1:9" x14ac:dyDescent="0.15">
      <c r="A31" s="214" t="s">
        <v>505</v>
      </c>
      <c r="B31" s="214" t="s">
        <v>853</v>
      </c>
      <c r="C31" s="123" t="s">
        <v>200</v>
      </c>
      <c r="D31" s="26">
        <v>0</v>
      </c>
      <c r="E31" s="26">
        <v>0</v>
      </c>
      <c r="F31" s="26">
        <v>0</v>
      </c>
      <c r="G31" s="26">
        <v>0</v>
      </c>
      <c r="H31" s="218">
        <v>0</v>
      </c>
      <c r="I31" s="238">
        <f t="shared" si="3"/>
        <v>0</v>
      </c>
    </row>
    <row r="32" spans="1:9" x14ac:dyDescent="0.15">
      <c r="A32" s="214" t="s">
        <v>506</v>
      </c>
      <c r="B32" s="214" t="s">
        <v>854</v>
      </c>
      <c r="C32" s="123" t="s">
        <v>464</v>
      </c>
      <c r="D32" s="26">
        <v>0</v>
      </c>
      <c r="E32" s="26">
        <v>0</v>
      </c>
      <c r="F32" s="26">
        <v>0</v>
      </c>
      <c r="G32" s="26">
        <v>0</v>
      </c>
      <c r="H32" s="218">
        <v>0</v>
      </c>
      <c r="I32" s="238">
        <f t="shared" si="3"/>
        <v>0</v>
      </c>
    </row>
    <row r="33" spans="1:9" x14ac:dyDescent="0.15">
      <c r="A33" s="214"/>
      <c r="B33" s="214"/>
      <c r="C33" s="188" t="s">
        <v>613</v>
      </c>
      <c r="D33" s="278">
        <f t="shared" ref="D33:I33" si="4">+D19</f>
        <v>0</v>
      </c>
      <c r="E33" s="278">
        <f t="shared" si="4"/>
        <v>0</v>
      </c>
      <c r="F33" s="278">
        <f t="shared" si="4"/>
        <v>0</v>
      </c>
      <c r="G33" s="278">
        <f t="shared" si="4"/>
        <v>0</v>
      </c>
      <c r="H33" s="278">
        <f t="shared" si="4"/>
        <v>0</v>
      </c>
      <c r="I33" s="278">
        <f t="shared" si="4"/>
        <v>0</v>
      </c>
    </row>
    <row r="34" spans="1:9" x14ac:dyDescent="0.15">
      <c r="B34" s="214" t="s">
        <v>857</v>
      </c>
      <c r="C34" s="89" t="s">
        <v>941</v>
      </c>
      <c r="D34" s="26">
        <v>0</v>
      </c>
      <c r="E34" s="26">
        <v>0</v>
      </c>
      <c r="F34" s="26">
        <v>0</v>
      </c>
      <c r="G34" s="26">
        <v>0</v>
      </c>
      <c r="H34" s="218">
        <v>0</v>
      </c>
      <c r="I34" s="238">
        <f t="shared" si="3"/>
        <v>0</v>
      </c>
    </row>
    <row r="35" spans="1:9" ht="11.25" thickBot="1" x14ac:dyDescent="0.2">
      <c r="C35" s="89"/>
      <c r="D35" s="3"/>
      <c r="E35" s="3"/>
      <c r="F35" s="3"/>
      <c r="G35" s="3"/>
      <c r="I35" s="105"/>
    </row>
    <row r="36" spans="1:9" ht="12" thickTop="1" thickBot="1" x14ac:dyDescent="0.2">
      <c r="B36" s="214" t="s">
        <v>858</v>
      </c>
      <c r="C36" s="210" t="s">
        <v>681</v>
      </c>
      <c r="D36" s="103">
        <f t="shared" ref="D36:I36" si="5">SUM(D22:D34)</f>
        <v>0</v>
      </c>
      <c r="E36" s="103">
        <f t="shared" si="5"/>
        <v>0</v>
      </c>
      <c r="F36" s="103">
        <f t="shared" si="5"/>
        <v>0</v>
      </c>
      <c r="G36" s="103">
        <f t="shared" si="5"/>
        <v>0</v>
      </c>
      <c r="H36" s="103">
        <f t="shared" si="5"/>
        <v>0</v>
      </c>
      <c r="I36" s="113">
        <f t="shared" si="5"/>
        <v>0</v>
      </c>
    </row>
    <row r="37" spans="1:9" ht="11.25" thickTop="1" x14ac:dyDescent="0.15">
      <c r="I37" s="105"/>
    </row>
    <row r="38" spans="1:9" x14ac:dyDescent="0.15">
      <c r="A38" s="233" t="s">
        <v>66</v>
      </c>
      <c r="C38" s="234" t="s">
        <v>532</v>
      </c>
      <c r="I38" s="105"/>
    </row>
    <row r="39" spans="1:9" x14ac:dyDescent="0.15">
      <c r="A39" s="235" t="s">
        <v>998</v>
      </c>
      <c r="B39" s="209" t="s">
        <v>859</v>
      </c>
      <c r="C39" s="89" t="s">
        <v>992</v>
      </c>
      <c r="D39" s="26">
        <v>0</v>
      </c>
      <c r="E39" s="26">
        <v>0</v>
      </c>
      <c r="F39" s="26">
        <v>0</v>
      </c>
      <c r="G39" s="26">
        <v>0</v>
      </c>
      <c r="H39" s="218">
        <v>0</v>
      </c>
      <c r="I39" s="238">
        <f>SUM(G39+H39)</f>
        <v>0</v>
      </c>
    </row>
    <row r="40" spans="1:9" ht="11.25" customHeight="1" x14ac:dyDescent="0.15">
      <c r="A40" s="291" t="s">
        <v>1112</v>
      </c>
      <c r="B40" s="209" t="s">
        <v>864</v>
      </c>
      <c r="C40" s="89" t="s">
        <v>993</v>
      </c>
      <c r="D40" s="26">
        <v>0</v>
      </c>
      <c r="E40" s="26">
        <v>0</v>
      </c>
      <c r="F40" s="26">
        <v>0</v>
      </c>
      <c r="G40" s="26">
        <v>0</v>
      </c>
      <c r="H40" s="218">
        <v>0</v>
      </c>
      <c r="I40" s="238">
        <f>SUM(G40+H40)</f>
        <v>0</v>
      </c>
    </row>
    <row r="41" spans="1:9" x14ac:dyDescent="0.15">
      <c r="A41" s="291" t="s">
        <v>1111</v>
      </c>
      <c r="B41" s="209" t="s">
        <v>865</v>
      </c>
      <c r="C41" s="89" t="s">
        <v>994</v>
      </c>
      <c r="D41" s="26">
        <v>0</v>
      </c>
      <c r="E41" s="26">
        <v>0</v>
      </c>
      <c r="F41" s="26">
        <v>0</v>
      </c>
      <c r="G41" s="26">
        <v>0</v>
      </c>
      <c r="H41" s="218">
        <v>0</v>
      </c>
      <c r="I41" s="238">
        <f>SUM(G41+H41)</f>
        <v>0</v>
      </c>
    </row>
    <row r="42" spans="1:9" x14ac:dyDescent="0.15">
      <c r="A42" s="291" t="s">
        <v>1109</v>
      </c>
      <c r="B42" s="209" t="s">
        <v>866</v>
      </c>
      <c r="C42" s="286" t="s">
        <v>1110</v>
      </c>
      <c r="D42" s="26">
        <v>0</v>
      </c>
      <c r="E42" s="26">
        <v>0</v>
      </c>
      <c r="F42" s="26">
        <v>0</v>
      </c>
      <c r="G42" s="26">
        <v>0</v>
      </c>
      <c r="H42" s="218">
        <v>0</v>
      </c>
      <c r="I42" s="238">
        <f>SUM(G42+H42)</f>
        <v>0</v>
      </c>
    </row>
    <row r="43" spans="1:9" ht="11.25" thickBot="1" x14ac:dyDescent="0.2">
      <c r="A43" s="235" t="s">
        <v>1002</v>
      </c>
      <c r="B43" s="209" t="s">
        <v>867</v>
      </c>
      <c r="C43" s="89" t="s">
        <v>996</v>
      </c>
      <c r="D43" s="97">
        <v>0</v>
      </c>
      <c r="E43" s="97">
        <v>0</v>
      </c>
      <c r="F43" s="97">
        <v>0</v>
      </c>
      <c r="G43" s="97">
        <v>0</v>
      </c>
      <c r="H43" s="218">
        <v>0</v>
      </c>
      <c r="I43" s="250">
        <f>SUM(G43+H43)</f>
        <v>0</v>
      </c>
    </row>
    <row r="44" spans="1:9" ht="12" thickTop="1" thickBot="1" x14ac:dyDescent="0.2">
      <c r="A44" s="236"/>
      <c r="B44" s="209" t="s">
        <v>869</v>
      </c>
      <c r="C44" s="286" t="s">
        <v>1115</v>
      </c>
      <c r="D44" s="98">
        <f t="shared" ref="D44:I44" si="6">SUM(D39:D43)</f>
        <v>0</v>
      </c>
      <c r="E44" s="98">
        <f t="shared" si="6"/>
        <v>0</v>
      </c>
      <c r="F44" s="98">
        <f t="shared" si="6"/>
        <v>0</v>
      </c>
      <c r="G44" s="98">
        <f t="shared" si="6"/>
        <v>0</v>
      </c>
      <c r="H44" s="98">
        <f t="shared" si="6"/>
        <v>0</v>
      </c>
      <c r="I44" s="111">
        <f t="shared" si="6"/>
        <v>0</v>
      </c>
    </row>
    <row r="45" spans="1:9" ht="12" thickTop="1" thickBot="1" x14ac:dyDescent="0.2">
      <c r="A45" s="236"/>
      <c r="C45" s="89"/>
      <c r="I45" s="105"/>
    </row>
    <row r="46" spans="1:9" ht="11.25" thickBot="1" x14ac:dyDescent="0.2">
      <c r="A46" s="429" t="s">
        <v>679</v>
      </c>
      <c r="B46" s="429"/>
      <c r="C46" s="429"/>
      <c r="D46" s="237">
        <f>D36+D44</f>
        <v>0</v>
      </c>
      <c r="E46" s="237">
        <f>E36+E44</f>
        <v>0</v>
      </c>
      <c r="F46" s="237">
        <f>F36+F44</f>
        <v>0</v>
      </c>
      <c r="G46" s="237">
        <f>G36+G44</f>
        <v>0</v>
      </c>
      <c r="H46" s="237">
        <f>H36+H44</f>
        <v>0</v>
      </c>
      <c r="I46" s="131">
        <f>G46+H46</f>
        <v>0</v>
      </c>
    </row>
    <row r="47" spans="1:9" x14ac:dyDescent="0.15">
      <c r="A47" s="236"/>
      <c r="C47" s="89" t="s">
        <v>524</v>
      </c>
      <c r="I47" s="105"/>
    </row>
    <row r="48" spans="1:9" ht="11.25" thickBot="1" x14ac:dyDescent="0.2">
      <c r="A48" s="236"/>
      <c r="C48" s="89"/>
      <c r="I48" s="105"/>
    </row>
    <row r="49" spans="1:9" ht="12" thickTop="1" thickBot="1" x14ac:dyDescent="0.2">
      <c r="C49" s="89" t="s">
        <v>525</v>
      </c>
      <c r="D49" s="103">
        <f>D16</f>
        <v>0</v>
      </c>
      <c r="E49" s="103">
        <f>E16</f>
        <v>0</v>
      </c>
      <c r="F49" s="103">
        <f>F16</f>
        <v>0</v>
      </c>
      <c r="G49" s="103">
        <f>G16</f>
        <v>0</v>
      </c>
      <c r="H49" s="103">
        <f>H16</f>
        <v>0</v>
      </c>
      <c r="I49" s="113">
        <f>G49+H49</f>
        <v>0</v>
      </c>
    </row>
    <row r="50" spans="1:9" ht="11.25" thickTop="1" x14ac:dyDescent="0.15">
      <c r="I50" s="105"/>
    </row>
    <row r="51" spans="1:9" x14ac:dyDescent="0.15">
      <c r="C51" s="89" t="s">
        <v>526</v>
      </c>
      <c r="D51" s="123">
        <f t="shared" ref="D51:I51" si="7">D46-D49</f>
        <v>0</v>
      </c>
      <c r="E51" s="123">
        <f t="shared" si="7"/>
        <v>0</v>
      </c>
      <c r="F51" s="123">
        <f t="shared" si="7"/>
        <v>0</v>
      </c>
      <c r="G51" s="123">
        <f t="shared" si="7"/>
        <v>0</v>
      </c>
      <c r="H51" s="123">
        <f t="shared" si="7"/>
        <v>0</v>
      </c>
      <c r="I51" s="105">
        <f t="shared" si="7"/>
        <v>0</v>
      </c>
    </row>
    <row r="52" spans="1:9" x14ac:dyDescent="0.15">
      <c r="I52" s="105"/>
    </row>
    <row r="53" spans="1:9" x14ac:dyDescent="0.15">
      <c r="I53" s="105"/>
    </row>
    <row r="56" spans="1:9" x14ac:dyDescent="0.15">
      <c r="A56" s="3" t="s">
        <v>1281</v>
      </c>
    </row>
    <row r="57" spans="1:9" x14ac:dyDescent="0.15">
      <c r="A57" s="277"/>
      <c r="B57" s="192"/>
    </row>
    <row r="58" spans="1:9" x14ac:dyDescent="0.15">
      <c r="A58" s="89"/>
    </row>
    <row r="59" spans="1:9" x14ac:dyDescent="0.15">
      <c r="A59" s="123" t="s">
        <v>465</v>
      </c>
    </row>
  </sheetData>
  <sheetProtection formatCells="0" formatColumns="0" formatRows="0"/>
  <mergeCells count="1">
    <mergeCell ref="A46:C46"/>
  </mergeCells>
  <phoneticPr fontId="12" type="noConversion"/>
  <printOptions horizontalCentered="1"/>
  <pageMargins left="0.25" right="0.25" top="0.5" bottom="0.75" header="0.5" footer="0.5"/>
  <pageSetup scale="90" firstPageNumber="26" fitToHeight="0" orientation="landscape" r:id="rId1"/>
  <headerFooter alignWithMargins="0"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I131"/>
  <sheetViews>
    <sheetView zoomScaleNormal="100"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1403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9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100" t="s">
        <v>1061</v>
      </c>
      <c r="C5" s="130" t="s">
        <v>141</v>
      </c>
    </row>
    <row r="6" spans="1:9" x14ac:dyDescent="0.15">
      <c r="A6" s="80" t="s">
        <v>758</v>
      </c>
      <c r="B6" s="106" t="s">
        <v>769</v>
      </c>
      <c r="C6" s="80" t="s">
        <v>756</v>
      </c>
      <c r="D6" s="95">
        <v>0</v>
      </c>
      <c r="E6" s="95">
        <v>0</v>
      </c>
      <c r="F6" s="95">
        <v>0</v>
      </c>
      <c r="G6" s="95">
        <v>0</v>
      </c>
      <c r="H6" s="95">
        <v>0</v>
      </c>
      <c r="I6" s="219">
        <f>G6+H6</f>
        <v>0</v>
      </c>
    </row>
    <row r="7" spans="1:9" x14ac:dyDescent="0.15">
      <c r="A7" s="99" t="s">
        <v>757</v>
      </c>
      <c r="B7" s="106" t="s">
        <v>770</v>
      </c>
      <c r="C7" s="80" t="s">
        <v>759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219">
        <f t="shared" ref="I7:I12" si="0">G7+H7</f>
        <v>0</v>
      </c>
    </row>
    <row r="8" spans="1:9" x14ac:dyDescent="0.15">
      <c r="A8" s="80" t="s">
        <v>318</v>
      </c>
      <c r="B8" s="106" t="s">
        <v>771</v>
      </c>
      <c r="C8" s="80" t="s">
        <v>760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219">
        <f t="shared" si="0"/>
        <v>0</v>
      </c>
    </row>
    <row r="9" spans="1:9" x14ac:dyDescent="0.15">
      <c r="A9" s="80" t="s">
        <v>319</v>
      </c>
      <c r="B9" s="106" t="s">
        <v>832</v>
      </c>
      <c r="C9" s="80" t="s">
        <v>761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219">
        <f t="shared" si="0"/>
        <v>0</v>
      </c>
    </row>
    <row r="10" spans="1:9" x14ac:dyDescent="0.15">
      <c r="A10" s="108" t="s">
        <v>62</v>
      </c>
      <c r="B10" s="126" t="s">
        <v>833</v>
      </c>
      <c r="C10" s="2" t="s">
        <v>612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219">
        <f t="shared" si="0"/>
        <v>0</v>
      </c>
    </row>
    <row r="11" spans="1:9" x14ac:dyDescent="0.15">
      <c r="A11" s="99" t="s">
        <v>558</v>
      </c>
      <c r="B11" s="106" t="s">
        <v>834</v>
      </c>
      <c r="C11" s="80" t="s">
        <v>762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219">
        <f t="shared" si="0"/>
        <v>0</v>
      </c>
    </row>
    <row r="12" spans="1:9" x14ac:dyDescent="0.15">
      <c r="A12" s="99"/>
      <c r="B12" s="106" t="s">
        <v>835</v>
      </c>
      <c r="C12" s="80" t="s">
        <v>157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219">
        <f t="shared" si="0"/>
        <v>0</v>
      </c>
    </row>
    <row r="13" spans="1:9" ht="11.25" thickBot="1" x14ac:dyDescent="0.2">
      <c r="A13" s="99"/>
      <c r="C13" s="80"/>
      <c r="E13" s="3"/>
    </row>
    <row r="14" spans="1:9" ht="12" thickTop="1" thickBot="1" x14ac:dyDescent="0.2">
      <c r="B14" s="125" t="s">
        <v>836</v>
      </c>
      <c r="C14" s="20" t="s">
        <v>289</v>
      </c>
      <c r="D14" s="111">
        <f t="shared" ref="D14:I14" si="1">SUM(D5:D12)</f>
        <v>0</v>
      </c>
      <c r="E14" s="111">
        <f t="shared" si="1"/>
        <v>0</v>
      </c>
      <c r="F14" s="111">
        <f t="shared" si="1"/>
        <v>0</v>
      </c>
      <c r="G14" s="111">
        <f t="shared" si="1"/>
        <v>0</v>
      </c>
      <c r="H14" s="111">
        <f t="shared" si="1"/>
        <v>0</v>
      </c>
      <c r="I14" s="111">
        <f t="shared" si="1"/>
        <v>0</v>
      </c>
    </row>
    <row r="15" spans="1:9" ht="12" thickTop="1" thickBot="1" x14ac:dyDescent="0.2">
      <c r="C15" s="99"/>
    </row>
    <row r="16" spans="1:9" ht="11.25" thickBot="1" x14ac:dyDescent="0.2">
      <c r="A16" s="20" t="s">
        <v>777</v>
      </c>
      <c r="D16" s="112">
        <f t="shared" ref="D16:I16" si="2">D4+D14</f>
        <v>0</v>
      </c>
      <c r="E16" s="112">
        <f t="shared" si="2"/>
        <v>0</v>
      </c>
      <c r="F16" s="112">
        <f t="shared" si="2"/>
        <v>0</v>
      </c>
      <c r="G16" s="112">
        <f t="shared" si="2"/>
        <v>0</v>
      </c>
      <c r="H16" s="112">
        <f t="shared" si="2"/>
        <v>0</v>
      </c>
      <c r="I16" s="112">
        <f t="shared" si="2"/>
        <v>0</v>
      </c>
    </row>
    <row r="18" spans="1:9" x14ac:dyDescent="0.15">
      <c r="A18" s="275" t="s">
        <v>584</v>
      </c>
      <c r="B18" s="192"/>
      <c r="C18" s="201" t="s">
        <v>580</v>
      </c>
      <c r="D18" s="123"/>
      <c r="E18" s="123"/>
      <c r="F18" s="123"/>
      <c r="G18" s="123"/>
      <c r="H18" s="123"/>
    </row>
    <row r="19" spans="1:9" x14ac:dyDescent="0.15">
      <c r="A19" s="193" t="s">
        <v>62</v>
      </c>
      <c r="B19" s="206" t="s">
        <v>960</v>
      </c>
      <c r="C19" s="2" t="s">
        <v>14</v>
      </c>
      <c r="D19" s="26">
        <v>0</v>
      </c>
      <c r="E19" s="26">
        <v>0</v>
      </c>
      <c r="F19" s="26">
        <v>0</v>
      </c>
      <c r="G19" s="26">
        <v>0</v>
      </c>
      <c r="H19" s="218">
        <v>0</v>
      </c>
      <c r="I19" s="219">
        <f>SUM(G19+H19)</f>
        <v>0</v>
      </c>
    </row>
    <row r="20" spans="1:9" x14ac:dyDescent="0.15">
      <c r="A20" s="198"/>
      <c r="B20" s="192"/>
      <c r="C20" s="123"/>
      <c r="D20" s="123"/>
      <c r="E20" s="123"/>
      <c r="F20" s="123"/>
      <c r="G20" s="123"/>
      <c r="H20" s="123"/>
      <c r="I20" s="123"/>
    </row>
    <row r="21" spans="1:9" x14ac:dyDescent="0.15">
      <c r="C21" s="130" t="s">
        <v>144</v>
      </c>
    </row>
    <row r="22" spans="1:9" x14ac:dyDescent="0.15">
      <c r="A22" s="21" t="s">
        <v>143</v>
      </c>
      <c r="C22" s="105" t="s">
        <v>763</v>
      </c>
    </row>
    <row r="23" spans="1:9" x14ac:dyDescent="0.15">
      <c r="A23" s="20" t="s">
        <v>26</v>
      </c>
      <c r="B23" s="20"/>
      <c r="C23" s="20"/>
    </row>
    <row r="24" spans="1:9" x14ac:dyDescent="0.15">
      <c r="A24" s="99" t="s">
        <v>1048</v>
      </c>
      <c r="B24" s="106" t="s">
        <v>844</v>
      </c>
      <c r="C24" s="1" t="s">
        <v>1186</v>
      </c>
      <c r="D24" s="95">
        <v>0</v>
      </c>
      <c r="E24" s="95">
        <v>0</v>
      </c>
      <c r="F24" s="95">
        <v>0</v>
      </c>
      <c r="G24" s="95">
        <v>0</v>
      </c>
      <c r="H24" s="251">
        <v>0</v>
      </c>
      <c r="I24" s="238">
        <f>SUM(G24+H24)</f>
        <v>0</v>
      </c>
    </row>
    <row r="25" spans="1:9" x14ac:dyDescent="0.15">
      <c r="A25" s="99" t="s">
        <v>1049</v>
      </c>
      <c r="B25" s="106" t="s">
        <v>848</v>
      </c>
      <c r="C25" s="80" t="s">
        <v>1474</v>
      </c>
      <c r="D25" s="95">
        <v>0</v>
      </c>
      <c r="E25" s="95">
        <v>0</v>
      </c>
      <c r="F25" s="95">
        <v>0</v>
      </c>
      <c r="G25" s="95">
        <v>0</v>
      </c>
      <c r="H25" s="251">
        <v>0</v>
      </c>
      <c r="I25" s="252">
        <f>SUM(G25+H25)</f>
        <v>0</v>
      </c>
    </row>
    <row r="26" spans="1:9" x14ac:dyDescent="0.15">
      <c r="A26" s="99" t="s">
        <v>1050</v>
      </c>
      <c r="B26" s="106" t="s">
        <v>849</v>
      </c>
      <c r="C26" s="80" t="s">
        <v>72</v>
      </c>
      <c r="D26" s="95">
        <v>0</v>
      </c>
      <c r="E26" s="95">
        <v>0</v>
      </c>
      <c r="F26" s="95">
        <v>0</v>
      </c>
      <c r="G26" s="95">
        <v>0</v>
      </c>
      <c r="H26" s="95">
        <v>0</v>
      </c>
      <c r="I26" s="219">
        <f t="shared" ref="I26:I52" si="3">G26+H26</f>
        <v>0</v>
      </c>
    </row>
    <row r="27" spans="1:9" x14ac:dyDescent="0.15">
      <c r="A27" s="99" t="s">
        <v>1051</v>
      </c>
      <c r="B27" s="106" t="s">
        <v>845</v>
      </c>
      <c r="C27" s="80" t="s">
        <v>73</v>
      </c>
      <c r="D27" s="95">
        <v>0</v>
      </c>
      <c r="E27" s="95">
        <v>0</v>
      </c>
      <c r="F27" s="95">
        <v>0</v>
      </c>
      <c r="G27" s="95">
        <v>0</v>
      </c>
      <c r="H27" s="95">
        <v>0</v>
      </c>
      <c r="I27" s="219">
        <f t="shared" si="3"/>
        <v>0</v>
      </c>
    </row>
    <row r="28" spans="1:9" x14ac:dyDescent="0.15">
      <c r="A28" s="99" t="s">
        <v>74</v>
      </c>
      <c r="B28" s="106" t="s">
        <v>846</v>
      </c>
      <c r="C28" s="80" t="s">
        <v>75</v>
      </c>
      <c r="D28" s="95">
        <v>0</v>
      </c>
      <c r="E28" s="95">
        <v>0</v>
      </c>
      <c r="F28" s="95">
        <v>0</v>
      </c>
      <c r="G28" s="95">
        <v>0</v>
      </c>
      <c r="H28" s="95">
        <v>0</v>
      </c>
      <c r="I28" s="219">
        <f t="shared" si="3"/>
        <v>0</v>
      </c>
    </row>
    <row r="29" spans="1:9" x14ac:dyDescent="0.15">
      <c r="A29" s="99" t="s">
        <v>76</v>
      </c>
      <c r="B29" s="106" t="s">
        <v>851</v>
      </c>
      <c r="C29" s="80" t="s">
        <v>77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219">
        <f t="shared" si="3"/>
        <v>0</v>
      </c>
    </row>
    <row r="30" spans="1:9" x14ac:dyDescent="0.15">
      <c r="A30" s="99" t="s">
        <v>1052</v>
      </c>
      <c r="B30" s="106" t="s">
        <v>852</v>
      </c>
      <c r="C30" s="80" t="s">
        <v>78</v>
      </c>
      <c r="D30" s="95">
        <v>0</v>
      </c>
      <c r="E30" s="95">
        <v>0</v>
      </c>
      <c r="F30" s="95">
        <v>0</v>
      </c>
      <c r="G30" s="95">
        <v>0</v>
      </c>
      <c r="H30" s="95">
        <v>0</v>
      </c>
      <c r="I30" s="219">
        <f t="shared" si="3"/>
        <v>0</v>
      </c>
    </row>
    <row r="31" spans="1:9" x14ac:dyDescent="0.15">
      <c r="A31" s="99" t="s">
        <v>81</v>
      </c>
      <c r="B31" s="106" t="s">
        <v>853</v>
      </c>
      <c r="C31" s="80" t="s">
        <v>88</v>
      </c>
      <c r="D31" s="95">
        <v>0</v>
      </c>
      <c r="E31" s="95">
        <v>0</v>
      </c>
      <c r="F31" s="95">
        <v>0</v>
      </c>
      <c r="G31" s="95">
        <v>0</v>
      </c>
      <c r="H31" s="95">
        <v>0</v>
      </c>
      <c r="I31" s="219">
        <f t="shared" si="3"/>
        <v>0</v>
      </c>
    </row>
    <row r="32" spans="1:9" x14ac:dyDescent="0.15">
      <c r="A32" s="99" t="s">
        <v>86</v>
      </c>
      <c r="B32" s="106" t="s">
        <v>854</v>
      </c>
      <c r="C32" s="80" t="s">
        <v>1080</v>
      </c>
      <c r="D32" s="95">
        <v>0</v>
      </c>
      <c r="E32" s="95">
        <v>0</v>
      </c>
      <c r="F32" s="95">
        <v>0</v>
      </c>
      <c r="G32" s="95">
        <v>0</v>
      </c>
      <c r="H32" s="95">
        <v>0</v>
      </c>
      <c r="I32" s="219">
        <f t="shared" si="3"/>
        <v>0</v>
      </c>
    </row>
    <row r="33" spans="1:9" x14ac:dyDescent="0.15">
      <c r="A33" s="99" t="s">
        <v>1081</v>
      </c>
      <c r="B33" s="106" t="s">
        <v>855</v>
      </c>
      <c r="C33" s="80" t="s">
        <v>591</v>
      </c>
      <c r="D33" s="95">
        <v>0</v>
      </c>
      <c r="E33" s="95">
        <v>0</v>
      </c>
      <c r="F33" s="95">
        <v>0</v>
      </c>
      <c r="G33" s="95">
        <v>0</v>
      </c>
      <c r="H33" s="95">
        <v>0</v>
      </c>
      <c r="I33" s="219">
        <f t="shared" si="3"/>
        <v>0</v>
      </c>
    </row>
    <row r="34" spans="1:9" x14ac:dyDescent="0.15">
      <c r="A34" s="99" t="s">
        <v>1082</v>
      </c>
      <c r="B34" s="106" t="s">
        <v>856</v>
      </c>
      <c r="C34" s="80" t="s">
        <v>134</v>
      </c>
      <c r="D34" s="95">
        <v>0</v>
      </c>
      <c r="E34" s="95">
        <v>0</v>
      </c>
      <c r="F34" s="95">
        <v>0</v>
      </c>
      <c r="G34" s="95">
        <v>0</v>
      </c>
      <c r="H34" s="95">
        <v>0</v>
      </c>
      <c r="I34" s="219">
        <f t="shared" si="3"/>
        <v>0</v>
      </c>
    </row>
    <row r="35" spans="1:9" x14ac:dyDescent="0.15">
      <c r="A35" s="99" t="s">
        <v>1083</v>
      </c>
      <c r="B35" s="106" t="s">
        <v>857</v>
      </c>
      <c r="C35" s="80" t="s">
        <v>593</v>
      </c>
      <c r="D35" s="95">
        <v>0</v>
      </c>
      <c r="E35" s="95">
        <v>0</v>
      </c>
      <c r="F35" s="95">
        <v>0</v>
      </c>
      <c r="G35" s="95">
        <v>0</v>
      </c>
      <c r="H35" s="95">
        <v>0</v>
      </c>
      <c r="I35" s="219">
        <f t="shared" si="3"/>
        <v>0</v>
      </c>
    </row>
    <row r="36" spans="1:9" x14ac:dyDescent="0.15">
      <c r="A36" s="99" t="s">
        <v>1084</v>
      </c>
      <c r="B36" s="106" t="s">
        <v>858</v>
      </c>
      <c r="C36" s="80" t="s">
        <v>594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219">
        <f t="shared" si="3"/>
        <v>0</v>
      </c>
    </row>
    <row r="37" spans="1:9" x14ac:dyDescent="0.15">
      <c r="A37" s="99" t="s">
        <v>1085</v>
      </c>
      <c r="B37" s="106" t="s">
        <v>859</v>
      </c>
      <c r="C37" s="80" t="s">
        <v>139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219">
        <f t="shared" si="3"/>
        <v>0</v>
      </c>
    </row>
    <row r="38" spans="1:9" x14ac:dyDescent="0.15">
      <c r="A38" s="99" t="s">
        <v>1087</v>
      </c>
      <c r="B38" s="106" t="s">
        <v>864</v>
      </c>
      <c r="C38" s="80" t="s">
        <v>595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219">
        <f t="shared" si="3"/>
        <v>0</v>
      </c>
    </row>
    <row r="39" spans="1:9" x14ac:dyDescent="0.15">
      <c r="A39" s="99" t="s">
        <v>1088</v>
      </c>
      <c r="B39" s="106" t="s">
        <v>865</v>
      </c>
      <c r="C39" s="80" t="s">
        <v>597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219">
        <f t="shared" si="3"/>
        <v>0</v>
      </c>
    </row>
    <row r="40" spans="1:9" x14ac:dyDescent="0.15">
      <c r="A40" s="99" t="s">
        <v>598</v>
      </c>
      <c r="B40" s="106" t="s">
        <v>866</v>
      </c>
      <c r="C40" s="80" t="s">
        <v>603</v>
      </c>
      <c r="D40" s="95">
        <v>0</v>
      </c>
      <c r="E40" s="95">
        <v>0</v>
      </c>
      <c r="F40" s="95">
        <v>0</v>
      </c>
      <c r="G40" s="95">
        <v>0</v>
      </c>
      <c r="H40" s="95">
        <v>0</v>
      </c>
      <c r="I40" s="219">
        <f t="shared" si="3"/>
        <v>0</v>
      </c>
    </row>
    <row r="41" spans="1:9" x14ac:dyDescent="0.15">
      <c r="A41" s="99" t="s">
        <v>599</v>
      </c>
      <c r="B41" s="106" t="s">
        <v>867</v>
      </c>
      <c r="C41" s="80" t="s">
        <v>135</v>
      </c>
      <c r="D41" s="95">
        <v>0</v>
      </c>
      <c r="E41" s="95">
        <v>0</v>
      </c>
      <c r="F41" s="95">
        <v>0</v>
      </c>
      <c r="G41" s="95">
        <v>0</v>
      </c>
      <c r="H41" s="95">
        <v>0</v>
      </c>
      <c r="I41" s="219">
        <f t="shared" si="3"/>
        <v>0</v>
      </c>
    </row>
    <row r="42" spans="1:9" x14ac:dyDescent="0.15">
      <c r="A42" s="99" t="s">
        <v>600</v>
      </c>
      <c r="B42" s="106" t="s">
        <v>869</v>
      </c>
      <c r="C42" s="80" t="s">
        <v>108</v>
      </c>
      <c r="D42" s="95">
        <v>0</v>
      </c>
      <c r="E42" s="95">
        <v>0</v>
      </c>
      <c r="F42" s="95">
        <v>0</v>
      </c>
      <c r="G42" s="95">
        <v>0</v>
      </c>
      <c r="H42" s="95">
        <v>0</v>
      </c>
      <c r="I42" s="219">
        <f t="shared" si="3"/>
        <v>0</v>
      </c>
    </row>
    <row r="43" spans="1:9" x14ac:dyDescent="0.15">
      <c r="A43" s="99" t="s">
        <v>601</v>
      </c>
      <c r="B43" s="106" t="s">
        <v>870</v>
      </c>
      <c r="C43" s="80" t="s">
        <v>109</v>
      </c>
      <c r="D43" s="95">
        <v>0</v>
      </c>
      <c r="E43" s="95">
        <v>0</v>
      </c>
      <c r="F43" s="95">
        <v>0</v>
      </c>
      <c r="G43" s="95">
        <v>0</v>
      </c>
      <c r="H43" s="95">
        <v>0</v>
      </c>
      <c r="I43" s="219">
        <f t="shared" si="3"/>
        <v>0</v>
      </c>
    </row>
    <row r="44" spans="1:9" x14ac:dyDescent="0.15">
      <c r="A44" s="99" t="s">
        <v>1053</v>
      </c>
      <c r="B44" s="106" t="s">
        <v>871</v>
      </c>
      <c r="C44" s="80" t="s">
        <v>110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219">
        <f t="shared" si="3"/>
        <v>0</v>
      </c>
    </row>
    <row r="45" spans="1:9" x14ac:dyDescent="0.15">
      <c r="A45" s="99" t="s">
        <v>602</v>
      </c>
      <c r="B45" s="106" t="s">
        <v>872</v>
      </c>
      <c r="C45" s="80" t="s">
        <v>111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219">
        <f t="shared" si="3"/>
        <v>0</v>
      </c>
    </row>
    <row r="46" spans="1:9" x14ac:dyDescent="0.15">
      <c r="A46" s="99" t="s">
        <v>1054</v>
      </c>
      <c r="B46" s="106" t="s">
        <v>873</v>
      </c>
      <c r="C46" s="80" t="s">
        <v>114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219">
        <f t="shared" si="3"/>
        <v>0</v>
      </c>
    </row>
    <row r="47" spans="1:9" x14ac:dyDescent="0.15">
      <c r="A47" s="99" t="s">
        <v>451</v>
      </c>
      <c r="B47" s="106" t="s">
        <v>874</v>
      </c>
      <c r="C47" s="80" t="s">
        <v>119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219">
        <f t="shared" si="3"/>
        <v>0</v>
      </c>
    </row>
    <row r="48" spans="1:9" x14ac:dyDescent="0.15">
      <c r="A48" s="99" t="s">
        <v>447</v>
      </c>
      <c r="B48" s="106" t="s">
        <v>875</v>
      </c>
      <c r="C48" s="80" t="s">
        <v>121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219">
        <f t="shared" si="3"/>
        <v>0</v>
      </c>
    </row>
    <row r="49" spans="1:9" x14ac:dyDescent="0.15">
      <c r="A49" s="99" t="s">
        <v>1055</v>
      </c>
      <c r="B49" s="106" t="s">
        <v>877</v>
      </c>
      <c r="C49" s="80" t="s">
        <v>127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219">
        <f t="shared" si="3"/>
        <v>0</v>
      </c>
    </row>
    <row r="50" spans="1:9" x14ac:dyDescent="0.15">
      <c r="A50" s="99" t="s">
        <v>123</v>
      </c>
      <c r="B50" s="106" t="s">
        <v>878</v>
      </c>
      <c r="C50" s="80" t="s">
        <v>128</v>
      </c>
      <c r="D50" s="95">
        <v>0</v>
      </c>
      <c r="E50" s="95">
        <v>0</v>
      </c>
      <c r="F50" s="95">
        <v>0</v>
      </c>
      <c r="G50" s="95">
        <v>0</v>
      </c>
      <c r="H50" s="95">
        <v>0</v>
      </c>
      <c r="I50" s="219">
        <f t="shared" si="3"/>
        <v>0</v>
      </c>
    </row>
    <row r="51" spans="1:9" x14ac:dyDescent="0.15">
      <c r="A51" s="99" t="s">
        <v>124</v>
      </c>
      <c r="B51" s="106" t="s">
        <v>193</v>
      </c>
      <c r="C51" s="80" t="s">
        <v>129</v>
      </c>
      <c r="D51" s="95">
        <v>0</v>
      </c>
      <c r="E51" s="95">
        <v>0</v>
      </c>
      <c r="F51" s="95">
        <v>0</v>
      </c>
      <c r="G51" s="95">
        <v>0</v>
      </c>
      <c r="H51" s="95">
        <v>0</v>
      </c>
      <c r="I51" s="219">
        <f t="shared" si="3"/>
        <v>0</v>
      </c>
    </row>
    <row r="52" spans="1:9" x14ac:dyDescent="0.15">
      <c r="A52" s="99" t="s">
        <v>125</v>
      </c>
      <c r="B52" s="106" t="s">
        <v>194</v>
      </c>
      <c r="C52" s="80" t="s">
        <v>130</v>
      </c>
      <c r="D52" s="95">
        <v>0</v>
      </c>
      <c r="E52" s="95">
        <v>0</v>
      </c>
      <c r="F52" s="95">
        <v>0</v>
      </c>
      <c r="G52" s="95">
        <v>0</v>
      </c>
      <c r="H52" s="95">
        <v>0</v>
      </c>
      <c r="I52" s="219">
        <f t="shared" si="3"/>
        <v>0</v>
      </c>
    </row>
    <row r="53" spans="1:9" ht="11.25" thickBot="1" x14ac:dyDescent="0.2">
      <c r="A53" s="99"/>
      <c r="C53" s="80"/>
      <c r="E53" s="3"/>
    </row>
    <row r="54" spans="1:9" ht="12" thickTop="1" thickBot="1" x14ac:dyDescent="0.2">
      <c r="A54" s="99"/>
      <c r="B54" s="106" t="s">
        <v>880</v>
      </c>
      <c r="C54" s="80" t="s">
        <v>437</v>
      </c>
      <c r="D54" s="111">
        <f t="shared" ref="D54:I54" si="4">SUM(D24:D52)</f>
        <v>0</v>
      </c>
      <c r="E54" s="111">
        <f t="shared" si="4"/>
        <v>0</v>
      </c>
      <c r="F54" s="111">
        <f t="shared" si="4"/>
        <v>0</v>
      </c>
      <c r="G54" s="111">
        <f t="shared" si="4"/>
        <v>0</v>
      </c>
      <c r="H54" s="111">
        <f t="shared" si="4"/>
        <v>0</v>
      </c>
      <c r="I54" s="111">
        <f t="shared" si="4"/>
        <v>0</v>
      </c>
    </row>
    <row r="55" spans="1:9" ht="11.25" thickTop="1" x14ac:dyDescent="0.15">
      <c r="A55" s="99"/>
    </row>
    <row r="56" spans="1:9" x14ac:dyDescent="0.15">
      <c r="A56" s="99"/>
      <c r="C56" s="80" t="s">
        <v>764</v>
      </c>
    </row>
    <row r="57" spans="1:9" x14ac:dyDescent="0.15">
      <c r="A57" s="20" t="s">
        <v>455</v>
      </c>
      <c r="C57" s="80"/>
    </row>
    <row r="58" spans="1:9" x14ac:dyDescent="0.15">
      <c r="A58" s="20" t="s">
        <v>456</v>
      </c>
      <c r="C58" s="80"/>
    </row>
    <row r="59" spans="1:9" x14ac:dyDescent="0.15">
      <c r="A59" s="20" t="s">
        <v>203</v>
      </c>
      <c r="C59" s="80"/>
    </row>
    <row r="60" spans="1:9" x14ac:dyDescent="0.15">
      <c r="A60" s="20" t="s">
        <v>459</v>
      </c>
      <c r="C60" s="80"/>
    </row>
    <row r="61" spans="1:9" x14ac:dyDescent="0.15">
      <c r="A61" s="20" t="s">
        <v>1304</v>
      </c>
      <c r="C61" s="80"/>
    </row>
    <row r="62" spans="1:9" x14ac:dyDescent="0.15">
      <c r="A62" s="20" t="s">
        <v>1305</v>
      </c>
      <c r="C62" s="80"/>
    </row>
    <row r="63" spans="1:9" x14ac:dyDescent="0.15">
      <c r="A63" s="20" t="s">
        <v>439</v>
      </c>
      <c r="C63" s="80"/>
    </row>
    <row r="64" spans="1:9" x14ac:dyDescent="0.15">
      <c r="A64" s="20" t="s">
        <v>441</v>
      </c>
      <c r="C64" s="80"/>
    </row>
    <row r="65" spans="1:9" x14ac:dyDescent="0.15">
      <c r="A65" s="20" t="s">
        <v>1306</v>
      </c>
      <c r="C65" s="80"/>
    </row>
    <row r="66" spans="1:9" x14ac:dyDescent="0.15">
      <c r="A66" s="20" t="s">
        <v>467</v>
      </c>
      <c r="C66" s="80"/>
    </row>
    <row r="67" spans="1:9" x14ac:dyDescent="0.15">
      <c r="A67" s="20" t="s">
        <v>469</v>
      </c>
      <c r="C67" s="80"/>
    </row>
    <row r="68" spans="1:9" x14ac:dyDescent="0.15">
      <c r="A68" s="20" t="s">
        <v>471</v>
      </c>
      <c r="C68" s="80"/>
    </row>
    <row r="69" spans="1:9" x14ac:dyDescent="0.15">
      <c r="A69" s="20" t="s">
        <v>1307</v>
      </c>
      <c r="C69" s="80"/>
    </row>
    <row r="70" spans="1:9" x14ac:dyDescent="0.15">
      <c r="A70" s="20" t="s">
        <v>473</v>
      </c>
      <c r="C70" s="80"/>
    </row>
    <row r="71" spans="1:9" x14ac:dyDescent="0.15">
      <c r="A71" s="20" t="s">
        <v>478</v>
      </c>
      <c r="B71" s="9"/>
      <c r="C71" s="80"/>
    </row>
    <row r="72" spans="1:9" x14ac:dyDescent="0.15">
      <c r="A72" s="99" t="s">
        <v>1048</v>
      </c>
      <c r="B72" s="106" t="s">
        <v>844</v>
      </c>
      <c r="C72" s="80" t="s">
        <v>1186</v>
      </c>
      <c r="D72" s="95">
        <v>0</v>
      </c>
      <c r="E72" s="95">
        <v>0</v>
      </c>
      <c r="F72" s="95">
        <v>0</v>
      </c>
      <c r="G72" s="95">
        <v>0</v>
      </c>
      <c r="H72" s="251">
        <v>0</v>
      </c>
      <c r="I72" s="238">
        <f>SUM(G72+H72)</f>
        <v>0</v>
      </c>
    </row>
    <row r="73" spans="1:9" x14ac:dyDescent="0.15">
      <c r="A73" s="99" t="s">
        <v>1049</v>
      </c>
      <c r="B73" s="106" t="s">
        <v>848</v>
      </c>
      <c r="C73" s="80" t="s">
        <v>1474</v>
      </c>
      <c r="D73" s="95">
        <v>0</v>
      </c>
      <c r="E73" s="95">
        <v>0</v>
      </c>
      <c r="F73" s="95">
        <v>0</v>
      </c>
      <c r="G73" s="95">
        <v>0</v>
      </c>
      <c r="H73" s="251">
        <v>0</v>
      </c>
      <c r="I73" s="252">
        <f>SUM(G73+H73)</f>
        <v>0</v>
      </c>
    </row>
    <row r="74" spans="1:9" x14ac:dyDescent="0.15">
      <c r="A74" s="99" t="s">
        <v>1050</v>
      </c>
      <c r="B74" s="106" t="s">
        <v>883</v>
      </c>
      <c r="C74" s="80" t="s">
        <v>72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219">
        <f t="shared" ref="I74:I103" si="5">G74+H74</f>
        <v>0</v>
      </c>
    </row>
    <row r="75" spans="1:9" x14ac:dyDescent="0.15">
      <c r="A75" s="99" t="s">
        <v>1051</v>
      </c>
      <c r="B75" s="106" t="s">
        <v>884</v>
      </c>
      <c r="C75" s="80" t="s">
        <v>73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219">
        <f t="shared" si="5"/>
        <v>0</v>
      </c>
    </row>
    <row r="76" spans="1:9" x14ac:dyDescent="0.15">
      <c r="A76" s="99" t="s">
        <v>74</v>
      </c>
      <c r="B76" s="106" t="s">
        <v>885</v>
      </c>
      <c r="C76" s="80" t="s">
        <v>75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219">
        <f t="shared" si="5"/>
        <v>0</v>
      </c>
    </row>
    <row r="77" spans="1:9" x14ac:dyDescent="0.15">
      <c r="A77" s="99" t="s">
        <v>76</v>
      </c>
      <c r="B77" s="106" t="s">
        <v>886</v>
      </c>
      <c r="C77" s="80" t="s">
        <v>77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219">
        <f t="shared" si="5"/>
        <v>0</v>
      </c>
    </row>
    <row r="78" spans="1:9" x14ac:dyDescent="0.15">
      <c r="A78" s="99" t="s">
        <v>1052</v>
      </c>
      <c r="B78" s="106" t="s">
        <v>890</v>
      </c>
      <c r="C78" s="80" t="s">
        <v>78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219">
        <f t="shared" si="5"/>
        <v>0</v>
      </c>
    </row>
    <row r="79" spans="1:9" x14ac:dyDescent="0.15">
      <c r="A79" s="99" t="s">
        <v>79</v>
      </c>
      <c r="B79" s="106" t="s">
        <v>891</v>
      </c>
      <c r="C79" s="80" t="s">
        <v>87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219">
        <f t="shared" si="5"/>
        <v>0</v>
      </c>
    </row>
    <row r="80" spans="1:9" x14ac:dyDescent="0.15">
      <c r="A80" s="99" t="s">
        <v>80</v>
      </c>
      <c r="B80" s="106" t="s">
        <v>892</v>
      </c>
      <c r="C80" s="80" t="s">
        <v>136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219">
        <f t="shared" si="5"/>
        <v>0</v>
      </c>
    </row>
    <row r="81" spans="1:9" x14ac:dyDescent="0.15">
      <c r="A81" s="99" t="s">
        <v>81</v>
      </c>
      <c r="B81" s="106" t="s">
        <v>893</v>
      </c>
      <c r="C81" s="80" t="s">
        <v>88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219">
        <f t="shared" si="5"/>
        <v>0</v>
      </c>
    </row>
    <row r="82" spans="1:9" x14ac:dyDescent="0.15">
      <c r="A82" s="99" t="s">
        <v>82</v>
      </c>
      <c r="B82" s="106" t="s">
        <v>894</v>
      </c>
      <c r="C82" s="80" t="s">
        <v>89</v>
      </c>
      <c r="D82" s="95">
        <v>0</v>
      </c>
      <c r="E82" s="95">
        <v>0</v>
      </c>
      <c r="F82" s="95">
        <v>0</v>
      </c>
      <c r="G82" s="95">
        <v>0</v>
      </c>
      <c r="H82" s="95">
        <v>0</v>
      </c>
      <c r="I82" s="219">
        <f t="shared" si="5"/>
        <v>0</v>
      </c>
    </row>
    <row r="83" spans="1:9" x14ac:dyDescent="0.15">
      <c r="A83" s="99" t="s">
        <v>83</v>
      </c>
      <c r="B83" s="106" t="s">
        <v>895</v>
      </c>
      <c r="C83" s="80" t="s">
        <v>90</v>
      </c>
      <c r="D83" s="95">
        <v>0</v>
      </c>
      <c r="E83" s="95">
        <v>0</v>
      </c>
      <c r="F83" s="95">
        <v>0</v>
      </c>
      <c r="G83" s="95">
        <v>0</v>
      </c>
      <c r="H83" s="95">
        <v>0</v>
      </c>
      <c r="I83" s="219">
        <f t="shared" si="5"/>
        <v>0</v>
      </c>
    </row>
    <row r="84" spans="1:9" x14ac:dyDescent="0.15">
      <c r="A84" s="99" t="s">
        <v>85</v>
      </c>
      <c r="B84" s="106" t="s">
        <v>896</v>
      </c>
      <c r="C84" s="80" t="s">
        <v>91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219">
        <f t="shared" si="5"/>
        <v>0</v>
      </c>
    </row>
    <row r="85" spans="1:9" x14ac:dyDescent="0.15">
      <c r="A85" s="99" t="s">
        <v>86</v>
      </c>
      <c r="B85" s="106" t="s">
        <v>897</v>
      </c>
      <c r="C85" s="80" t="s">
        <v>1080</v>
      </c>
      <c r="D85" s="95">
        <v>0</v>
      </c>
      <c r="E85" s="95">
        <v>0</v>
      </c>
      <c r="F85" s="95">
        <v>0</v>
      </c>
      <c r="G85" s="95">
        <v>0</v>
      </c>
      <c r="H85" s="95">
        <v>0</v>
      </c>
      <c r="I85" s="219">
        <f t="shared" si="5"/>
        <v>0</v>
      </c>
    </row>
    <row r="86" spans="1:9" x14ac:dyDescent="0.15">
      <c r="A86" s="99" t="s">
        <v>1087</v>
      </c>
      <c r="B86" s="106" t="s">
        <v>898</v>
      </c>
      <c r="C86" s="80" t="s">
        <v>595</v>
      </c>
      <c r="D86" s="95">
        <v>0</v>
      </c>
      <c r="E86" s="95">
        <v>0</v>
      </c>
      <c r="F86" s="95">
        <v>0</v>
      </c>
      <c r="G86" s="95">
        <v>0</v>
      </c>
      <c r="H86" s="95">
        <v>0</v>
      </c>
      <c r="I86" s="219">
        <f t="shared" si="5"/>
        <v>0</v>
      </c>
    </row>
    <row r="87" spans="1:9" x14ac:dyDescent="0.15">
      <c r="A87" s="99" t="s">
        <v>1088</v>
      </c>
      <c r="B87" s="106" t="s">
        <v>899</v>
      </c>
      <c r="C87" s="80" t="s">
        <v>597</v>
      </c>
      <c r="D87" s="95">
        <v>0</v>
      </c>
      <c r="E87" s="95">
        <v>0</v>
      </c>
      <c r="F87" s="95">
        <v>0</v>
      </c>
      <c r="G87" s="95">
        <v>0</v>
      </c>
      <c r="H87" s="95">
        <v>0</v>
      </c>
      <c r="I87" s="219">
        <f t="shared" si="5"/>
        <v>0</v>
      </c>
    </row>
    <row r="88" spans="1:9" x14ac:dyDescent="0.15">
      <c r="A88" s="99" t="s">
        <v>598</v>
      </c>
      <c r="B88" s="106" t="s">
        <v>900</v>
      </c>
      <c r="C88" s="80" t="s">
        <v>603</v>
      </c>
      <c r="D88" s="95">
        <v>0</v>
      </c>
      <c r="E88" s="95">
        <v>0</v>
      </c>
      <c r="F88" s="95">
        <v>0</v>
      </c>
      <c r="G88" s="95">
        <v>0</v>
      </c>
      <c r="H88" s="95">
        <v>0</v>
      </c>
      <c r="I88" s="219">
        <f t="shared" si="5"/>
        <v>0</v>
      </c>
    </row>
    <row r="89" spans="1:9" x14ac:dyDescent="0.15">
      <c r="A89" s="99" t="s">
        <v>599</v>
      </c>
      <c r="B89" s="106" t="s">
        <v>901</v>
      </c>
      <c r="C89" s="80" t="s">
        <v>135</v>
      </c>
      <c r="D89" s="95">
        <v>0</v>
      </c>
      <c r="E89" s="95">
        <v>0</v>
      </c>
      <c r="F89" s="95">
        <v>0</v>
      </c>
      <c r="G89" s="95">
        <v>0</v>
      </c>
      <c r="H89" s="95">
        <v>0</v>
      </c>
      <c r="I89" s="219">
        <f t="shared" si="5"/>
        <v>0</v>
      </c>
    </row>
    <row r="90" spans="1:9" x14ac:dyDescent="0.15">
      <c r="A90" s="99" t="s">
        <v>600</v>
      </c>
      <c r="B90" s="106" t="s">
        <v>902</v>
      </c>
      <c r="C90" s="80" t="s">
        <v>108</v>
      </c>
      <c r="D90" s="95">
        <v>0</v>
      </c>
      <c r="E90" s="95">
        <v>0</v>
      </c>
      <c r="F90" s="95">
        <v>0</v>
      </c>
      <c r="G90" s="95">
        <v>0</v>
      </c>
      <c r="H90" s="95">
        <v>0</v>
      </c>
      <c r="I90" s="219">
        <f t="shared" si="5"/>
        <v>0</v>
      </c>
    </row>
    <row r="91" spans="1:9" x14ac:dyDescent="0.15">
      <c r="A91" s="99" t="s">
        <v>601</v>
      </c>
      <c r="B91" s="106" t="s">
        <v>903</v>
      </c>
      <c r="C91" s="80" t="s">
        <v>109</v>
      </c>
      <c r="D91" s="95">
        <v>0</v>
      </c>
      <c r="E91" s="95">
        <v>0</v>
      </c>
      <c r="F91" s="95">
        <v>0</v>
      </c>
      <c r="G91" s="95">
        <v>0</v>
      </c>
      <c r="H91" s="95">
        <v>0</v>
      </c>
      <c r="I91" s="219">
        <f t="shared" si="5"/>
        <v>0</v>
      </c>
    </row>
    <row r="92" spans="1:9" x14ac:dyDescent="0.15">
      <c r="A92" s="99" t="s">
        <v>1053</v>
      </c>
      <c r="B92" s="106" t="s">
        <v>904</v>
      </c>
      <c r="C92" s="80" t="s">
        <v>110</v>
      </c>
      <c r="D92" s="95">
        <v>0</v>
      </c>
      <c r="E92" s="95">
        <v>0</v>
      </c>
      <c r="F92" s="95">
        <v>0</v>
      </c>
      <c r="G92" s="95">
        <v>0</v>
      </c>
      <c r="H92" s="95">
        <v>0</v>
      </c>
      <c r="I92" s="219">
        <f t="shared" si="5"/>
        <v>0</v>
      </c>
    </row>
    <row r="93" spans="1:9" x14ac:dyDescent="0.15">
      <c r="A93" s="99" t="s">
        <v>602</v>
      </c>
      <c r="B93" s="106" t="s">
        <v>905</v>
      </c>
      <c r="C93" s="80" t="s">
        <v>111</v>
      </c>
      <c r="D93" s="95">
        <v>0</v>
      </c>
      <c r="E93" s="95">
        <v>0</v>
      </c>
      <c r="F93" s="95">
        <v>0</v>
      </c>
      <c r="G93" s="95">
        <v>0</v>
      </c>
      <c r="H93" s="95">
        <v>0</v>
      </c>
      <c r="I93" s="219">
        <f t="shared" si="5"/>
        <v>0</v>
      </c>
    </row>
    <row r="94" spans="1:9" x14ac:dyDescent="0.15">
      <c r="A94" s="99" t="s">
        <v>1054</v>
      </c>
      <c r="B94" s="106" t="s">
        <v>906</v>
      </c>
      <c r="C94" s="80" t="s">
        <v>114</v>
      </c>
      <c r="D94" s="95">
        <v>0</v>
      </c>
      <c r="E94" s="95">
        <v>0</v>
      </c>
      <c r="F94" s="95">
        <v>0</v>
      </c>
      <c r="G94" s="95">
        <v>0</v>
      </c>
      <c r="H94" s="95">
        <v>0</v>
      </c>
      <c r="I94" s="219">
        <f t="shared" si="5"/>
        <v>0</v>
      </c>
    </row>
    <row r="95" spans="1:9" x14ac:dyDescent="0.15">
      <c r="A95" s="99" t="s">
        <v>451</v>
      </c>
      <c r="B95" s="106" t="s">
        <v>907</v>
      </c>
      <c r="C95" s="80" t="s">
        <v>119</v>
      </c>
      <c r="D95" s="95">
        <v>0</v>
      </c>
      <c r="E95" s="95">
        <v>0</v>
      </c>
      <c r="F95" s="95">
        <v>0</v>
      </c>
      <c r="G95" s="95">
        <v>0</v>
      </c>
      <c r="H95" s="95">
        <v>0</v>
      </c>
      <c r="I95" s="219">
        <f t="shared" si="5"/>
        <v>0</v>
      </c>
    </row>
    <row r="96" spans="1:9" x14ac:dyDescent="0.15">
      <c r="A96" s="99" t="s">
        <v>147</v>
      </c>
      <c r="B96" s="106" t="s">
        <v>908</v>
      </c>
      <c r="C96" s="80" t="s">
        <v>120</v>
      </c>
      <c r="D96" s="95">
        <v>0</v>
      </c>
      <c r="E96" s="95">
        <v>0</v>
      </c>
      <c r="F96" s="95">
        <v>0</v>
      </c>
      <c r="G96" s="95">
        <v>0</v>
      </c>
      <c r="H96" s="95">
        <v>0</v>
      </c>
      <c r="I96" s="219">
        <f t="shared" si="5"/>
        <v>0</v>
      </c>
    </row>
    <row r="97" spans="1:9" x14ac:dyDescent="0.15">
      <c r="A97" s="99" t="s">
        <v>447</v>
      </c>
      <c r="B97" s="106" t="s">
        <v>909</v>
      </c>
      <c r="C97" s="80" t="s">
        <v>121</v>
      </c>
      <c r="D97" s="95">
        <v>0</v>
      </c>
      <c r="E97" s="95">
        <v>0</v>
      </c>
      <c r="F97" s="95">
        <v>0</v>
      </c>
      <c r="G97" s="95">
        <v>0</v>
      </c>
      <c r="H97" s="95">
        <v>0</v>
      </c>
      <c r="I97" s="219">
        <f t="shared" si="5"/>
        <v>0</v>
      </c>
    </row>
    <row r="98" spans="1:9" x14ac:dyDescent="0.15">
      <c r="A98" s="99" t="s">
        <v>1055</v>
      </c>
      <c r="B98" s="106" t="s">
        <v>911</v>
      </c>
      <c r="C98" s="80" t="s">
        <v>127</v>
      </c>
      <c r="D98" s="95">
        <v>0</v>
      </c>
      <c r="E98" s="95">
        <v>0</v>
      </c>
      <c r="F98" s="95">
        <v>0</v>
      </c>
      <c r="G98" s="95">
        <v>0</v>
      </c>
      <c r="H98" s="95">
        <v>0</v>
      </c>
      <c r="I98" s="219">
        <f t="shared" si="5"/>
        <v>0</v>
      </c>
    </row>
    <row r="99" spans="1:9" x14ac:dyDescent="0.15">
      <c r="A99" s="99" t="s">
        <v>123</v>
      </c>
      <c r="B99" s="106" t="s">
        <v>912</v>
      </c>
      <c r="C99" s="80" t="s">
        <v>128</v>
      </c>
      <c r="D99" s="95">
        <v>0</v>
      </c>
      <c r="E99" s="95">
        <v>0</v>
      </c>
      <c r="F99" s="95">
        <v>0</v>
      </c>
      <c r="G99" s="95">
        <v>0</v>
      </c>
      <c r="H99" s="95">
        <v>0</v>
      </c>
      <c r="I99" s="219">
        <f t="shared" si="5"/>
        <v>0</v>
      </c>
    </row>
    <row r="100" spans="1:9" x14ac:dyDescent="0.15">
      <c r="A100" s="99" t="s">
        <v>124</v>
      </c>
      <c r="B100" s="106" t="s">
        <v>913</v>
      </c>
      <c r="C100" s="80" t="s">
        <v>129</v>
      </c>
      <c r="D100" s="95">
        <v>0</v>
      </c>
      <c r="E100" s="95">
        <v>0</v>
      </c>
      <c r="F100" s="95">
        <v>0</v>
      </c>
      <c r="G100" s="95">
        <v>0</v>
      </c>
      <c r="H100" s="95">
        <v>0</v>
      </c>
      <c r="I100" s="219">
        <f t="shared" si="5"/>
        <v>0</v>
      </c>
    </row>
    <row r="101" spans="1:9" x14ac:dyDescent="0.15">
      <c r="A101" s="99" t="s">
        <v>125</v>
      </c>
      <c r="B101" s="106" t="s">
        <v>914</v>
      </c>
      <c r="C101" s="80" t="s">
        <v>130</v>
      </c>
      <c r="D101" s="95">
        <v>0</v>
      </c>
      <c r="E101" s="95">
        <v>0</v>
      </c>
      <c r="F101" s="95">
        <v>0</v>
      </c>
      <c r="G101" s="95">
        <v>0</v>
      </c>
      <c r="H101" s="95">
        <v>0</v>
      </c>
      <c r="I101" s="219">
        <f t="shared" si="5"/>
        <v>0</v>
      </c>
    </row>
    <row r="102" spans="1:9" x14ac:dyDescent="0.15">
      <c r="A102" s="99" t="s">
        <v>126</v>
      </c>
      <c r="B102" s="106" t="s">
        <v>915</v>
      </c>
      <c r="C102" s="80" t="s">
        <v>131</v>
      </c>
      <c r="D102" s="95">
        <v>0</v>
      </c>
      <c r="E102" s="95">
        <v>0</v>
      </c>
      <c r="F102" s="95">
        <v>0</v>
      </c>
      <c r="G102" s="95">
        <v>0</v>
      </c>
      <c r="H102" s="95">
        <v>0</v>
      </c>
      <c r="I102" s="219">
        <f t="shared" si="5"/>
        <v>0</v>
      </c>
    </row>
    <row r="103" spans="1:9" x14ac:dyDescent="0.15">
      <c r="A103" s="99" t="s">
        <v>449</v>
      </c>
      <c r="B103" s="106" t="s">
        <v>916</v>
      </c>
      <c r="C103" s="80" t="s">
        <v>132</v>
      </c>
      <c r="D103" s="95">
        <v>0</v>
      </c>
      <c r="E103" s="95">
        <v>0</v>
      </c>
      <c r="F103" s="95">
        <v>0</v>
      </c>
      <c r="G103" s="95">
        <v>0</v>
      </c>
      <c r="H103" s="95">
        <v>0</v>
      </c>
      <c r="I103" s="219">
        <f t="shared" si="5"/>
        <v>0</v>
      </c>
    </row>
    <row r="104" spans="1:9" ht="11.25" thickBot="1" x14ac:dyDescent="0.2">
      <c r="A104" s="99"/>
      <c r="B104" s="80"/>
    </row>
    <row r="105" spans="1:9" ht="12" thickTop="1" thickBot="1" x14ac:dyDescent="0.2">
      <c r="A105" s="99"/>
      <c r="B105" s="99" t="s">
        <v>917</v>
      </c>
      <c r="C105" s="80" t="s">
        <v>685</v>
      </c>
      <c r="D105" s="113">
        <f t="shared" ref="D105:I105" si="6">SUM(D72:D103)</f>
        <v>0</v>
      </c>
      <c r="E105" s="113">
        <f t="shared" si="6"/>
        <v>0</v>
      </c>
      <c r="F105" s="113">
        <f t="shared" si="6"/>
        <v>0</v>
      </c>
      <c r="G105" s="113">
        <f t="shared" si="6"/>
        <v>0</v>
      </c>
      <c r="H105" s="113">
        <f t="shared" si="6"/>
        <v>0</v>
      </c>
      <c r="I105" s="113">
        <f t="shared" si="6"/>
        <v>0</v>
      </c>
    </row>
    <row r="106" spans="1:9" ht="11.25" thickTop="1" x14ac:dyDescent="0.15">
      <c r="A106" s="99"/>
      <c r="B106" s="80"/>
    </row>
    <row r="107" spans="1:9" x14ac:dyDescent="0.15">
      <c r="A107" s="99" t="s">
        <v>997</v>
      </c>
      <c r="B107" s="99" t="s">
        <v>918</v>
      </c>
      <c r="C107" s="80" t="s">
        <v>765</v>
      </c>
      <c r="D107" s="95">
        <v>0</v>
      </c>
      <c r="E107" s="95">
        <v>0</v>
      </c>
      <c r="F107" s="95">
        <v>0</v>
      </c>
      <c r="G107" s="95">
        <v>0</v>
      </c>
      <c r="H107" s="95">
        <v>0</v>
      </c>
      <c r="I107" s="219">
        <f>G107+H107</f>
        <v>0</v>
      </c>
    </row>
    <row r="108" spans="1:9" x14ac:dyDescent="0.15">
      <c r="A108" s="99"/>
      <c r="B108" s="99" t="s">
        <v>15</v>
      </c>
      <c r="C108" s="274" t="s">
        <v>613</v>
      </c>
      <c r="D108" s="217">
        <f t="shared" ref="D108:I108" si="7">+D19</f>
        <v>0</v>
      </c>
      <c r="E108" s="217">
        <f t="shared" si="7"/>
        <v>0</v>
      </c>
      <c r="F108" s="217">
        <f t="shared" si="7"/>
        <v>0</v>
      </c>
      <c r="G108" s="217">
        <f t="shared" si="7"/>
        <v>0</v>
      </c>
      <c r="H108" s="217">
        <f t="shared" si="7"/>
        <v>0</v>
      </c>
      <c r="I108" s="217">
        <f t="shared" si="7"/>
        <v>0</v>
      </c>
    </row>
    <row r="109" spans="1:9" ht="11.25" thickBot="1" x14ac:dyDescent="0.2">
      <c r="A109" s="99"/>
      <c r="B109" s="80"/>
    </row>
    <row r="110" spans="1:9" ht="12" thickTop="1" thickBot="1" x14ac:dyDescent="0.2">
      <c r="B110" s="106" t="s">
        <v>919</v>
      </c>
      <c r="C110" s="9" t="s">
        <v>16</v>
      </c>
      <c r="D110" s="113">
        <f t="shared" ref="D110:I110" si="8">D54+D105+D107+D108</f>
        <v>0</v>
      </c>
      <c r="E110" s="113">
        <f t="shared" si="8"/>
        <v>0</v>
      </c>
      <c r="F110" s="113">
        <f t="shared" si="8"/>
        <v>0</v>
      </c>
      <c r="G110" s="113">
        <f t="shared" si="8"/>
        <v>0</v>
      </c>
      <c r="H110" s="113">
        <f t="shared" si="8"/>
        <v>0</v>
      </c>
      <c r="I110" s="113">
        <f t="shared" si="8"/>
        <v>0</v>
      </c>
    </row>
    <row r="111" spans="1:9" ht="11.25" thickTop="1" x14ac:dyDescent="0.15">
      <c r="A111" s="99"/>
      <c r="B111" s="80"/>
    </row>
    <row r="112" spans="1:9" x14ac:dyDescent="0.15">
      <c r="A112" s="99"/>
      <c r="B112" s="80"/>
    </row>
    <row r="113" spans="1:9" x14ac:dyDescent="0.15">
      <c r="A113" s="102" t="s">
        <v>66</v>
      </c>
      <c r="C113" s="130" t="s">
        <v>532</v>
      </c>
    </row>
    <row r="114" spans="1:9" x14ac:dyDescent="0.15">
      <c r="A114" s="235" t="s">
        <v>998</v>
      </c>
      <c r="B114" s="106" t="s">
        <v>920</v>
      </c>
      <c r="C114" s="80" t="s">
        <v>992</v>
      </c>
      <c r="D114" s="26">
        <v>0</v>
      </c>
      <c r="E114" s="26">
        <v>0</v>
      </c>
      <c r="F114" s="26">
        <v>0</v>
      </c>
      <c r="G114" s="26">
        <v>0</v>
      </c>
      <c r="H114" s="95">
        <v>0</v>
      </c>
      <c r="I114" s="219">
        <f>G114+H114</f>
        <v>0</v>
      </c>
    </row>
    <row r="115" spans="1:9" x14ac:dyDescent="0.15">
      <c r="A115" s="291" t="s">
        <v>1112</v>
      </c>
      <c r="B115" s="106" t="s">
        <v>921</v>
      </c>
      <c r="C115" s="80" t="s">
        <v>993</v>
      </c>
      <c r="D115" s="26">
        <v>0</v>
      </c>
      <c r="E115" s="26">
        <v>0</v>
      </c>
      <c r="F115" s="26">
        <v>0</v>
      </c>
      <c r="G115" s="26">
        <v>0</v>
      </c>
      <c r="H115" s="95">
        <v>0</v>
      </c>
      <c r="I115" s="219">
        <f>G115+H115</f>
        <v>0</v>
      </c>
    </row>
    <row r="116" spans="1:9" s="114" customFormat="1" x14ac:dyDescent="0.15">
      <c r="A116" s="291" t="s">
        <v>1111</v>
      </c>
      <c r="B116" s="106" t="s">
        <v>922</v>
      </c>
      <c r="C116" s="80" t="s">
        <v>994</v>
      </c>
      <c r="D116" s="26">
        <v>0</v>
      </c>
      <c r="E116" s="26">
        <v>0</v>
      </c>
      <c r="F116" s="26">
        <v>0</v>
      </c>
      <c r="G116" s="26">
        <v>0</v>
      </c>
      <c r="H116" s="95">
        <v>0</v>
      </c>
      <c r="I116" s="219">
        <f>G116+H116</f>
        <v>0</v>
      </c>
    </row>
    <row r="117" spans="1:9" x14ac:dyDescent="0.15">
      <c r="A117" s="291" t="s">
        <v>1109</v>
      </c>
      <c r="B117" s="106" t="s">
        <v>923</v>
      </c>
      <c r="C117" s="286" t="s">
        <v>1110</v>
      </c>
      <c r="D117" s="26">
        <v>0</v>
      </c>
      <c r="E117" s="26">
        <v>0</v>
      </c>
      <c r="F117" s="26">
        <v>0</v>
      </c>
      <c r="G117" s="26">
        <v>0</v>
      </c>
      <c r="H117" s="95">
        <v>0</v>
      </c>
      <c r="I117" s="219">
        <f>G117+H117</f>
        <v>0</v>
      </c>
    </row>
    <row r="118" spans="1:9" ht="11.25" thickBot="1" x14ac:dyDescent="0.2">
      <c r="A118" s="235" t="s">
        <v>1002</v>
      </c>
      <c r="B118" s="106" t="s">
        <v>571</v>
      </c>
      <c r="C118" s="80" t="s">
        <v>996</v>
      </c>
      <c r="D118" s="97">
        <v>0</v>
      </c>
      <c r="E118" s="97">
        <v>0</v>
      </c>
      <c r="F118" s="97">
        <v>0</v>
      </c>
      <c r="G118" s="97">
        <v>0</v>
      </c>
      <c r="H118" s="95">
        <v>0</v>
      </c>
      <c r="I118" s="219">
        <f>G118+H118</f>
        <v>0</v>
      </c>
    </row>
    <row r="119" spans="1:9" ht="12" thickTop="1" thickBot="1" x14ac:dyDescent="0.2">
      <c r="A119" s="96"/>
      <c r="B119" s="106" t="s">
        <v>578</v>
      </c>
      <c r="C119" s="80" t="s">
        <v>686</v>
      </c>
      <c r="D119" s="98">
        <f t="shared" ref="D119:I119" si="9">SUM(D114:D118)</f>
        <v>0</v>
      </c>
      <c r="E119" s="98">
        <f t="shared" si="9"/>
        <v>0</v>
      </c>
      <c r="F119" s="98">
        <f t="shared" si="9"/>
        <v>0</v>
      </c>
      <c r="G119" s="98">
        <f t="shared" si="9"/>
        <v>0</v>
      </c>
      <c r="H119" s="98">
        <f t="shared" si="9"/>
        <v>0</v>
      </c>
      <c r="I119" s="111">
        <f t="shared" si="9"/>
        <v>0</v>
      </c>
    </row>
    <row r="120" spans="1:9" ht="12" thickTop="1" thickBot="1" x14ac:dyDescent="0.2">
      <c r="A120" s="96"/>
      <c r="C120" s="80"/>
    </row>
    <row r="121" spans="1:9" ht="11.25" thickBot="1" x14ac:dyDescent="0.2">
      <c r="A121" s="430" t="s">
        <v>687</v>
      </c>
      <c r="B121" s="430"/>
      <c r="C121" s="430"/>
      <c r="D121" s="112">
        <f t="shared" ref="D121:I121" si="10">D110+D119</f>
        <v>0</v>
      </c>
      <c r="E121" s="112">
        <f t="shared" si="10"/>
        <v>0</v>
      </c>
      <c r="F121" s="112">
        <f t="shared" si="10"/>
        <v>0</v>
      </c>
      <c r="G121" s="112">
        <f t="shared" si="10"/>
        <v>0</v>
      </c>
      <c r="H121" s="112">
        <f t="shared" si="10"/>
        <v>0</v>
      </c>
      <c r="I121" s="112">
        <f t="shared" si="10"/>
        <v>0</v>
      </c>
    </row>
    <row r="122" spans="1:9" x14ac:dyDescent="0.15">
      <c r="A122" s="96"/>
      <c r="C122" s="80" t="s">
        <v>524</v>
      </c>
    </row>
    <row r="123" spans="1:9" ht="11.25" thickBot="1" x14ac:dyDescent="0.2">
      <c r="A123" s="96"/>
      <c r="C123" s="80"/>
    </row>
    <row r="124" spans="1:9" ht="12" thickTop="1" thickBot="1" x14ac:dyDescent="0.2">
      <c r="C124" s="80" t="s">
        <v>525</v>
      </c>
      <c r="D124" s="113">
        <f t="shared" ref="D124:I124" si="11">D16</f>
        <v>0</v>
      </c>
      <c r="E124" s="113">
        <f t="shared" si="11"/>
        <v>0</v>
      </c>
      <c r="F124" s="113">
        <f t="shared" si="11"/>
        <v>0</v>
      </c>
      <c r="G124" s="113">
        <f t="shared" si="11"/>
        <v>0</v>
      </c>
      <c r="H124" s="113">
        <f t="shared" si="11"/>
        <v>0</v>
      </c>
      <c r="I124" s="113">
        <f t="shared" si="11"/>
        <v>0</v>
      </c>
    </row>
    <row r="125" spans="1:9" ht="11.25" thickTop="1" x14ac:dyDescent="0.15"/>
    <row r="126" spans="1:9" x14ac:dyDescent="0.15">
      <c r="C126" s="80" t="s">
        <v>526</v>
      </c>
      <c r="D126" s="105">
        <f t="shared" ref="D126:I126" si="12">D121-D124</f>
        <v>0</v>
      </c>
      <c r="E126" s="105">
        <f t="shared" si="12"/>
        <v>0</v>
      </c>
      <c r="F126" s="105">
        <f t="shared" si="12"/>
        <v>0</v>
      </c>
      <c r="G126" s="105">
        <f t="shared" si="12"/>
        <v>0</v>
      </c>
      <c r="H126" s="105">
        <f t="shared" si="12"/>
        <v>0</v>
      </c>
      <c r="I126" s="105">
        <f t="shared" si="12"/>
        <v>0</v>
      </c>
    </row>
    <row r="129" spans="1:1" x14ac:dyDescent="0.15">
      <c r="A129" s="105" t="s">
        <v>684</v>
      </c>
    </row>
    <row r="130" spans="1:1" x14ac:dyDescent="0.15">
      <c r="A130" s="105" t="s">
        <v>13</v>
      </c>
    </row>
    <row r="131" spans="1:1" x14ac:dyDescent="0.15">
      <c r="A131" s="80" t="s">
        <v>12</v>
      </c>
    </row>
  </sheetData>
  <sheetProtection formatCells="0" formatColumns="0" formatRows="0"/>
  <mergeCells count="1">
    <mergeCell ref="A121:C121"/>
  </mergeCells>
  <phoneticPr fontId="0" type="noConversion"/>
  <printOptions horizontalCentered="1"/>
  <pageMargins left="0.25" right="0.25" top="0.5" bottom="0.75" header="0.5" footer="0.5"/>
  <pageSetup scale="90" firstPageNumber="27" fitToHeight="0" orientation="landscape" r:id="rId1"/>
  <headerFooter alignWithMargins="0"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I87"/>
  <sheetViews>
    <sheetView zoomScaleNormal="100"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F1"/>
      <c r="G1" s="23" t="s">
        <v>1057</v>
      </c>
      <c r="H1"/>
      <c r="I1"/>
    </row>
    <row r="2" spans="1:9" s="382" customFormat="1" ht="12.75" x14ac:dyDescent="0.2">
      <c r="A2" s="212" t="s">
        <v>1282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C4"/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B5"/>
      <c r="C5" s="130" t="s">
        <v>141</v>
      </c>
    </row>
    <row r="6" spans="1:9" x14ac:dyDescent="0.15">
      <c r="A6" s="336" t="s">
        <v>1070</v>
      </c>
      <c r="B6" s="88" t="s">
        <v>769</v>
      </c>
      <c r="C6" s="1" t="s">
        <v>322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G6+H6</f>
        <v>0</v>
      </c>
    </row>
    <row r="7" spans="1:9" x14ac:dyDescent="0.15">
      <c r="A7" s="90" t="s">
        <v>369</v>
      </c>
      <c r="B7" s="88" t="s">
        <v>770</v>
      </c>
      <c r="C7" s="1" t="s">
        <v>370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8" si="0">G7+H7</f>
        <v>0</v>
      </c>
    </row>
    <row r="8" spans="1:9" x14ac:dyDescent="0.15">
      <c r="A8" s="90" t="s">
        <v>484</v>
      </c>
      <c r="B8" s="88" t="s">
        <v>771</v>
      </c>
      <c r="C8" s="1" t="s">
        <v>1283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337" t="s">
        <v>407</v>
      </c>
      <c r="B9" s="88" t="s">
        <v>832</v>
      </c>
      <c r="C9" s="1" t="s">
        <v>408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90" t="s">
        <v>572</v>
      </c>
      <c r="B10" s="88" t="s">
        <v>833</v>
      </c>
      <c r="C10" s="1" t="s">
        <v>573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0" t="s">
        <v>572</v>
      </c>
      <c r="B11" s="88" t="s">
        <v>834</v>
      </c>
      <c r="C11" s="1" t="s">
        <v>574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90" t="s">
        <v>572</v>
      </c>
      <c r="B12" s="88" t="s">
        <v>835</v>
      </c>
      <c r="C12" s="1" t="s">
        <v>575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90" t="s">
        <v>572</v>
      </c>
      <c r="B13" s="337" t="s">
        <v>1284</v>
      </c>
      <c r="C13" s="1" t="s">
        <v>1285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336" t="s">
        <v>284</v>
      </c>
      <c r="B14" s="88" t="s">
        <v>836</v>
      </c>
      <c r="C14" s="1" t="s">
        <v>466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336" t="s">
        <v>284</v>
      </c>
      <c r="B15" s="88" t="s">
        <v>844</v>
      </c>
      <c r="C15" s="1" t="s">
        <v>1286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A16" s="336" t="s">
        <v>284</v>
      </c>
      <c r="B16" s="337" t="s">
        <v>1287</v>
      </c>
      <c r="C16" s="1" t="s">
        <v>1288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x14ac:dyDescent="0.15">
      <c r="A17" s="336" t="s">
        <v>492</v>
      </c>
      <c r="B17" s="88" t="s">
        <v>576</v>
      </c>
      <c r="C17" s="1" t="s">
        <v>1486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38">
        <f t="shared" si="0"/>
        <v>0</v>
      </c>
    </row>
    <row r="18" spans="1:9" x14ac:dyDescent="0.15">
      <c r="A18" s="336" t="s">
        <v>62</v>
      </c>
      <c r="B18" s="88" t="s">
        <v>577</v>
      </c>
      <c r="C18" s="2" t="s">
        <v>607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si="0"/>
        <v>0</v>
      </c>
    </row>
    <row r="19" spans="1:9" x14ac:dyDescent="0.15">
      <c r="A19" s="336"/>
      <c r="B19" s="88" t="s">
        <v>845</v>
      </c>
      <c r="C19" s="89" t="s">
        <v>688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ref="I19:I23" si="1">G19+H19</f>
        <v>0</v>
      </c>
    </row>
    <row r="20" spans="1:9" hidden="1" x14ac:dyDescent="0.15">
      <c r="A20" s="110"/>
      <c r="B20" s="106"/>
      <c r="C20" s="89"/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1"/>
        <v>0</v>
      </c>
    </row>
    <row r="21" spans="1:9" hidden="1" x14ac:dyDescent="0.15">
      <c r="A21" s="110"/>
      <c r="B21" s="106"/>
      <c r="C21" s="89"/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1"/>
        <v>0</v>
      </c>
    </row>
    <row r="22" spans="1:9" hidden="1" x14ac:dyDescent="0.15">
      <c r="A22" s="80"/>
      <c r="B22" s="106"/>
      <c r="C22" s="272"/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si="1"/>
        <v>0</v>
      </c>
    </row>
    <row r="23" spans="1:9" hidden="1" x14ac:dyDescent="0.15">
      <c r="A23"/>
      <c r="B23" s="106"/>
      <c r="C23" s="80"/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1"/>
        <v>0</v>
      </c>
    </row>
    <row r="24" spans="1:9" ht="11.25" thickBot="1" x14ac:dyDescent="0.2">
      <c r="C24" s="80"/>
      <c r="D24" s="3"/>
      <c r="E24" s="3"/>
      <c r="F24" s="3"/>
      <c r="G24" s="3"/>
    </row>
    <row r="25" spans="1:9" ht="12" thickTop="1" thickBot="1" x14ac:dyDescent="0.2">
      <c r="B25" s="118" t="s">
        <v>1292</v>
      </c>
      <c r="C25" s="20" t="s">
        <v>1289</v>
      </c>
      <c r="D25" s="111">
        <f t="shared" ref="D25:I25" si="2">SUM(D6:D19)</f>
        <v>0</v>
      </c>
      <c r="E25" s="111">
        <f t="shared" si="2"/>
        <v>0</v>
      </c>
      <c r="F25" s="111">
        <f t="shared" si="2"/>
        <v>0</v>
      </c>
      <c r="G25" s="111">
        <f t="shared" si="2"/>
        <v>0</v>
      </c>
      <c r="H25" s="111">
        <f t="shared" si="2"/>
        <v>0</v>
      </c>
      <c r="I25" s="111">
        <f t="shared" si="2"/>
        <v>0</v>
      </c>
    </row>
    <row r="26" spans="1:9" ht="12" thickTop="1" thickBot="1" x14ac:dyDescent="0.2">
      <c r="C26" s="99"/>
    </row>
    <row r="27" spans="1:9" ht="10.5" customHeight="1" thickBot="1" x14ac:dyDescent="0.2">
      <c r="A27" s="20" t="s">
        <v>1293</v>
      </c>
      <c r="D27" s="112">
        <f t="shared" ref="D27:I27" si="3">D4+D25</f>
        <v>0</v>
      </c>
      <c r="E27" s="112">
        <f t="shared" si="3"/>
        <v>0</v>
      </c>
      <c r="F27" s="112">
        <f t="shared" si="3"/>
        <v>0</v>
      </c>
      <c r="G27" s="112">
        <f t="shared" si="3"/>
        <v>0</v>
      </c>
      <c r="H27" s="112">
        <f t="shared" si="3"/>
        <v>0</v>
      </c>
      <c r="I27" s="112">
        <f t="shared" si="3"/>
        <v>0</v>
      </c>
    </row>
    <row r="29" spans="1:9" x14ac:dyDescent="0.15">
      <c r="A29" s="275" t="s">
        <v>584</v>
      </c>
      <c r="B29" s="192"/>
      <c r="C29" s="201" t="s">
        <v>580</v>
      </c>
      <c r="D29" s="123"/>
      <c r="E29" s="123"/>
      <c r="F29" s="123"/>
      <c r="G29" s="123"/>
      <c r="H29" s="123"/>
    </row>
    <row r="30" spans="1:9" x14ac:dyDescent="0.15">
      <c r="A30" s="193" t="s">
        <v>62</v>
      </c>
      <c r="B30" s="338" t="s">
        <v>616</v>
      </c>
      <c r="C30" s="2" t="s">
        <v>586</v>
      </c>
      <c r="D30" s="26">
        <v>0</v>
      </c>
      <c r="E30" s="26">
        <v>0</v>
      </c>
      <c r="F30" s="26">
        <v>0</v>
      </c>
      <c r="G30" s="26">
        <v>0</v>
      </c>
      <c r="H30" s="218">
        <v>0</v>
      </c>
      <c r="I30" s="219">
        <f>SUM(G30+H30)</f>
        <v>0</v>
      </c>
    </row>
    <row r="31" spans="1:9" x14ac:dyDescent="0.15">
      <c r="A31" s="193"/>
      <c r="B31" s="206"/>
      <c r="C31" s="2"/>
      <c r="D31" s="3"/>
      <c r="E31" s="3"/>
      <c r="F31" s="3"/>
      <c r="G31" s="3"/>
      <c r="H31" s="3"/>
    </row>
    <row r="32" spans="1:9" x14ac:dyDescent="0.15">
      <c r="A32" s="340" t="s">
        <v>475</v>
      </c>
      <c r="B32"/>
      <c r="C32"/>
      <c r="D32"/>
      <c r="E32"/>
      <c r="F32"/>
      <c r="G32"/>
      <c r="H32"/>
      <c r="I32"/>
    </row>
    <row r="33" spans="1:9" x14ac:dyDescent="0.15">
      <c r="A33" s="339" t="s">
        <v>143</v>
      </c>
      <c r="B33"/>
      <c r="C33" s="130" t="s">
        <v>144</v>
      </c>
      <c r="D33"/>
      <c r="E33"/>
      <c r="F33"/>
      <c r="G33"/>
      <c r="H33"/>
      <c r="I33"/>
    </row>
    <row r="34" spans="1:9" x14ac:dyDescent="0.15">
      <c r="A34" s="99" t="s">
        <v>304</v>
      </c>
      <c r="B34" s="106" t="s">
        <v>844</v>
      </c>
      <c r="C34" s="80" t="s">
        <v>1186</v>
      </c>
      <c r="D34" s="95">
        <v>0</v>
      </c>
      <c r="E34" s="95">
        <v>0</v>
      </c>
      <c r="F34" s="95">
        <v>0</v>
      </c>
      <c r="G34" s="95">
        <v>0</v>
      </c>
      <c r="H34" s="251">
        <v>0</v>
      </c>
      <c r="I34" s="238">
        <f>SUM(G34+H34)</f>
        <v>0</v>
      </c>
    </row>
    <row r="35" spans="1:9" x14ac:dyDescent="0.15">
      <c r="A35" s="99" t="s">
        <v>305</v>
      </c>
      <c r="B35" s="106" t="s">
        <v>848</v>
      </c>
      <c r="C35" s="1" t="s">
        <v>1474</v>
      </c>
      <c r="D35" s="95">
        <v>0</v>
      </c>
      <c r="E35" s="95">
        <v>0</v>
      </c>
      <c r="F35" s="95">
        <v>0</v>
      </c>
      <c r="G35" s="95">
        <v>0</v>
      </c>
      <c r="H35" s="251">
        <v>0</v>
      </c>
      <c r="I35" s="238">
        <f>SUM(G35+H35)</f>
        <v>0</v>
      </c>
    </row>
    <row r="36" spans="1:9" x14ac:dyDescent="0.15">
      <c r="A36" s="336" t="s">
        <v>308</v>
      </c>
      <c r="B36" s="337" t="s">
        <v>855</v>
      </c>
      <c r="C36" s="1" t="s">
        <v>78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ref="I36:I44" si="4">SUM(G36+H36)</f>
        <v>0</v>
      </c>
    </row>
    <row r="37" spans="1:9" x14ac:dyDescent="0.15">
      <c r="A37" s="336" t="s">
        <v>514</v>
      </c>
      <c r="B37" s="337" t="s">
        <v>856</v>
      </c>
      <c r="C37" s="1" t="s">
        <v>953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4"/>
        <v>0</v>
      </c>
    </row>
    <row r="38" spans="1:9" x14ac:dyDescent="0.15">
      <c r="A38" s="336" t="s">
        <v>379</v>
      </c>
      <c r="B38" s="337" t="s">
        <v>857</v>
      </c>
      <c r="C38" s="1" t="s">
        <v>513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4"/>
        <v>0</v>
      </c>
    </row>
    <row r="39" spans="1:9" x14ac:dyDescent="0.15">
      <c r="A39" s="336" t="s">
        <v>445</v>
      </c>
      <c r="B39" s="337" t="s">
        <v>858</v>
      </c>
      <c r="C39" s="1" t="s">
        <v>515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4"/>
        <v>0</v>
      </c>
    </row>
    <row r="40" spans="1:9" x14ac:dyDescent="0.15">
      <c r="A40" s="336" t="s">
        <v>446</v>
      </c>
      <c r="B40" s="337" t="s">
        <v>859</v>
      </c>
      <c r="C40" s="1" t="s">
        <v>516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4"/>
        <v>0</v>
      </c>
    </row>
    <row r="41" spans="1:9" x14ac:dyDescent="0.15">
      <c r="A41" s="75" t="s">
        <v>38</v>
      </c>
      <c r="B41" s="337" t="s">
        <v>864</v>
      </c>
      <c r="C41" s="1" t="s">
        <v>39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4"/>
        <v>0</v>
      </c>
    </row>
    <row r="42" spans="1:9" x14ac:dyDescent="0.15">
      <c r="A42" s="336" t="s">
        <v>449</v>
      </c>
      <c r="B42" s="337" t="s">
        <v>866</v>
      </c>
      <c r="C42" s="1" t="s">
        <v>132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 t="shared" si="4"/>
        <v>0</v>
      </c>
    </row>
    <row r="43" spans="1:9" x14ac:dyDescent="0.15">
      <c r="A43" s="99"/>
      <c r="B43" s="99"/>
      <c r="C43" s="274" t="s">
        <v>617</v>
      </c>
      <c r="D43" s="217">
        <f t="shared" ref="D43:I43" si="5">+D29</f>
        <v>0</v>
      </c>
      <c r="E43" s="217">
        <f t="shared" si="5"/>
        <v>0</v>
      </c>
      <c r="F43" s="217">
        <f t="shared" si="5"/>
        <v>0</v>
      </c>
      <c r="G43" s="217">
        <f t="shared" si="5"/>
        <v>0</v>
      </c>
      <c r="H43" s="217">
        <f t="shared" si="5"/>
        <v>0</v>
      </c>
      <c r="I43" s="217">
        <f t="shared" si="5"/>
        <v>0</v>
      </c>
    </row>
    <row r="44" spans="1:9" x14ac:dyDescent="0.15">
      <c r="A44" s="336" t="s">
        <v>517</v>
      </c>
      <c r="B44" s="88" t="s">
        <v>867</v>
      </c>
      <c r="C44" s="1" t="s">
        <v>986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38">
        <f t="shared" si="4"/>
        <v>0</v>
      </c>
    </row>
    <row r="45" spans="1:9" ht="11.25" thickBot="1" x14ac:dyDescent="0.2">
      <c r="A45" s="336"/>
      <c r="B45" s="118"/>
      <c r="C45" s="1"/>
      <c r="D45" s="3"/>
      <c r="E45" s="3"/>
      <c r="F45" s="3"/>
      <c r="G45" s="3"/>
      <c r="H45"/>
      <c r="I45"/>
    </row>
    <row r="46" spans="1:9" ht="12" thickTop="1" thickBot="1" x14ac:dyDescent="0.2">
      <c r="A46" s="88"/>
      <c r="B46" s="88" t="s">
        <v>869</v>
      </c>
      <c r="C46" s="20" t="s">
        <v>779</v>
      </c>
      <c r="D46" s="27">
        <f t="shared" ref="D46:I46" si="6">SUM(D34:D44)</f>
        <v>0</v>
      </c>
      <c r="E46" s="27">
        <f t="shared" si="6"/>
        <v>0</v>
      </c>
      <c r="F46" s="27">
        <f t="shared" si="6"/>
        <v>0</v>
      </c>
      <c r="G46" s="27">
        <f t="shared" si="6"/>
        <v>0</v>
      </c>
      <c r="H46" s="27">
        <f t="shared" si="6"/>
        <v>0</v>
      </c>
      <c r="I46" s="27">
        <f t="shared" si="6"/>
        <v>0</v>
      </c>
    </row>
    <row r="47" spans="1:9" ht="11.25" hidden="1" thickTop="1" x14ac:dyDescent="0.15">
      <c r="A47" s="88"/>
      <c r="B47" s="88"/>
      <c r="C47" s="20"/>
      <c r="D47"/>
      <c r="E47"/>
      <c r="F47"/>
      <c r="G47"/>
      <c r="H47"/>
      <c r="I47"/>
    </row>
    <row r="48" spans="1:9" hidden="1" x14ac:dyDescent="0.15">
      <c r="A48" s="88"/>
      <c r="B48" s="88"/>
      <c r="C48" s="20"/>
      <c r="D48"/>
      <c r="E48"/>
      <c r="F48"/>
      <c r="G48"/>
      <c r="H48"/>
      <c r="I48"/>
    </row>
    <row r="49" spans="1:9" hidden="1" x14ac:dyDescent="0.15">
      <c r="A49" s="88"/>
      <c r="B49" s="88"/>
      <c r="C49" s="20"/>
      <c r="D49"/>
      <c r="E49"/>
      <c r="F49"/>
      <c r="G49"/>
      <c r="H49"/>
      <c r="I49"/>
    </row>
    <row r="50" spans="1:9" hidden="1" x14ac:dyDescent="0.15">
      <c r="A50" s="88"/>
      <c r="B50" s="88"/>
      <c r="C50" s="20"/>
      <c r="D50"/>
      <c r="E50"/>
      <c r="F50"/>
      <c r="G50"/>
      <c r="H50"/>
      <c r="I50"/>
    </row>
    <row r="51" spans="1:9" hidden="1" x14ac:dyDescent="0.15">
      <c r="A51" s="88"/>
      <c r="B51" s="88"/>
      <c r="C51" s="20"/>
      <c r="D51"/>
      <c r="E51"/>
      <c r="F51"/>
      <c r="G51"/>
      <c r="H51"/>
      <c r="I51"/>
    </row>
    <row r="52" spans="1:9" hidden="1" x14ac:dyDescent="0.15">
      <c r="A52" s="88"/>
      <c r="B52" s="88"/>
      <c r="C52" s="20"/>
      <c r="D52"/>
      <c r="E52"/>
      <c r="F52"/>
      <c r="G52"/>
      <c r="H52"/>
      <c r="I52"/>
    </row>
    <row r="53" spans="1:9" hidden="1" x14ac:dyDescent="0.15">
      <c r="A53" s="88"/>
      <c r="B53" s="88"/>
      <c r="C53" s="20"/>
      <c r="D53"/>
      <c r="E53"/>
      <c r="F53"/>
      <c r="G53"/>
      <c r="H53"/>
      <c r="I53"/>
    </row>
    <row r="54" spans="1:9" hidden="1" x14ac:dyDescent="0.15">
      <c r="A54" s="88"/>
      <c r="B54" s="88"/>
      <c r="C54" s="20"/>
      <c r="D54"/>
      <c r="E54"/>
      <c r="F54"/>
      <c r="G54"/>
      <c r="H54"/>
      <c r="I54"/>
    </row>
    <row r="55" spans="1:9" hidden="1" x14ac:dyDescent="0.15">
      <c r="A55" s="88"/>
      <c r="B55" s="88"/>
      <c r="C55" s="20"/>
      <c r="D55"/>
      <c r="E55"/>
      <c r="F55"/>
      <c r="G55"/>
      <c r="H55"/>
      <c r="I55"/>
    </row>
    <row r="56" spans="1:9" hidden="1" x14ac:dyDescent="0.15">
      <c r="A56" s="88"/>
      <c r="B56" s="88"/>
      <c r="C56" s="20"/>
      <c r="D56"/>
      <c r="E56"/>
      <c r="F56"/>
      <c r="G56"/>
      <c r="H56"/>
      <c r="I56"/>
    </row>
    <row r="57" spans="1:9" hidden="1" x14ac:dyDescent="0.15">
      <c r="A57" s="88"/>
      <c r="B57" s="88"/>
      <c r="C57" s="20"/>
      <c r="D57"/>
      <c r="E57"/>
      <c r="F57"/>
      <c r="G57"/>
      <c r="H57"/>
      <c r="I57"/>
    </row>
    <row r="58" spans="1:9" hidden="1" x14ac:dyDescent="0.15">
      <c r="A58" s="88"/>
      <c r="B58" s="88"/>
      <c r="C58" s="20"/>
      <c r="D58"/>
      <c r="E58"/>
      <c r="F58"/>
      <c r="G58"/>
      <c r="H58"/>
      <c r="I58"/>
    </row>
    <row r="59" spans="1:9" hidden="1" x14ac:dyDescent="0.15">
      <c r="A59" s="88"/>
      <c r="B59" s="88"/>
      <c r="C59" s="20"/>
      <c r="D59"/>
      <c r="E59"/>
      <c r="F59"/>
      <c r="G59"/>
      <c r="H59"/>
      <c r="I59"/>
    </row>
    <row r="60" spans="1:9" hidden="1" x14ac:dyDescent="0.15">
      <c r="A60" s="88"/>
      <c r="B60" s="88"/>
      <c r="C60" s="20"/>
      <c r="D60"/>
      <c r="E60"/>
      <c r="F60"/>
      <c r="G60"/>
      <c r="H60"/>
      <c r="I60"/>
    </row>
    <row r="61" spans="1:9" hidden="1" x14ac:dyDescent="0.15">
      <c r="A61" s="88"/>
      <c r="B61" s="88"/>
      <c r="C61" s="20"/>
      <c r="D61"/>
      <c r="E61"/>
      <c r="F61"/>
      <c r="G61"/>
      <c r="H61"/>
      <c r="I61"/>
    </row>
    <row r="62" spans="1:9" hidden="1" x14ac:dyDescent="0.15">
      <c r="A62" s="88"/>
      <c r="B62" s="88"/>
      <c r="C62" s="20"/>
      <c r="D62"/>
      <c r="E62"/>
      <c r="F62"/>
      <c r="G62"/>
      <c r="H62"/>
      <c r="I62"/>
    </row>
    <row r="63" spans="1:9" hidden="1" x14ac:dyDescent="0.15">
      <c r="A63" s="88"/>
      <c r="B63" s="88"/>
      <c r="C63" s="20"/>
      <c r="D63"/>
      <c r="E63"/>
      <c r="F63"/>
      <c r="G63"/>
      <c r="H63"/>
      <c r="I63"/>
    </row>
    <row r="64" spans="1:9" hidden="1" x14ac:dyDescent="0.15">
      <c r="A64" s="88"/>
      <c r="B64" s="88"/>
      <c r="C64" s="20"/>
      <c r="D64"/>
      <c r="E64"/>
      <c r="F64"/>
      <c r="G64"/>
      <c r="H64"/>
      <c r="I64"/>
    </row>
    <row r="65" spans="1:9" hidden="1" x14ac:dyDescent="0.15">
      <c r="A65" s="88"/>
      <c r="B65" s="88"/>
      <c r="C65" s="20"/>
      <c r="D65"/>
      <c r="E65"/>
      <c r="F65"/>
      <c r="G65"/>
      <c r="H65"/>
      <c r="I65"/>
    </row>
    <row r="66" spans="1:9" hidden="1" x14ac:dyDescent="0.15">
      <c r="A66" s="88"/>
      <c r="B66" s="88"/>
      <c r="C66" s="20"/>
      <c r="D66"/>
      <c r="E66"/>
      <c r="F66"/>
      <c r="G66"/>
      <c r="H66"/>
      <c r="I66"/>
    </row>
    <row r="67" spans="1:9" hidden="1" x14ac:dyDescent="0.15">
      <c r="A67" s="88"/>
      <c r="B67" s="88"/>
      <c r="C67" s="20"/>
      <c r="D67"/>
      <c r="E67"/>
      <c r="F67"/>
      <c r="G67"/>
      <c r="H67"/>
      <c r="I67"/>
    </row>
    <row r="68" spans="1:9" hidden="1" x14ac:dyDescent="0.15">
      <c r="A68" s="88"/>
      <c r="B68" s="88"/>
      <c r="C68" s="20"/>
      <c r="D68"/>
      <c r="E68"/>
      <c r="F68"/>
      <c r="G68"/>
      <c r="H68"/>
      <c r="I68"/>
    </row>
    <row r="69" spans="1:9" ht="11.25" thickTop="1" x14ac:dyDescent="0.15">
      <c r="A69" s="88"/>
      <c r="B69"/>
      <c r="C69"/>
      <c r="D69"/>
      <c r="E69" s="3"/>
      <c r="F69"/>
      <c r="G69"/>
      <c r="H69"/>
      <c r="I69"/>
    </row>
    <row r="70" spans="1:9" x14ac:dyDescent="0.15">
      <c r="A70" s="102" t="s">
        <v>66</v>
      </c>
      <c r="B70"/>
      <c r="C70" s="130" t="s">
        <v>532</v>
      </c>
      <c r="H70"/>
      <c r="I70"/>
    </row>
    <row r="71" spans="1:9" x14ac:dyDescent="0.15">
      <c r="A71" s="235" t="s">
        <v>998</v>
      </c>
      <c r="B71" s="88" t="s">
        <v>870</v>
      </c>
      <c r="C71" s="80" t="s">
        <v>992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38">
        <f>SUM(G71+H71)</f>
        <v>0</v>
      </c>
    </row>
    <row r="72" spans="1:9" x14ac:dyDescent="0.15">
      <c r="A72" s="291" t="s">
        <v>1112</v>
      </c>
      <c r="B72" s="88" t="s">
        <v>871</v>
      </c>
      <c r="C72" s="80" t="s">
        <v>993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238">
        <f>SUM(G72+H72)</f>
        <v>0</v>
      </c>
    </row>
    <row r="73" spans="1:9" x14ac:dyDescent="0.15">
      <c r="A73" s="291" t="s">
        <v>1111</v>
      </c>
      <c r="B73" s="88" t="s">
        <v>872</v>
      </c>
      <c r="C73" s="80" t="s">
        <v>994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38">
        <f>SUM(G73+H73)</f>
        <v>0</v>
      </c>
    </row>
    <row r="74" spans="1:9" x14ac:dyDescent="0.15">
      <c r="A74" s="291" t="s">
        <v>1109</v>
      </c>
      <c r="B74" s="88" t="s">
        <v>873</v>
      </c>
      <c r="C74" s="286" t="s">
        <v>1110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38">
        <f>SUM(G74+H74)</f>
        <v>0</v>
      </c>
    </row>
    <row r="75" spans="1:9" ht="11.25" thickBot="1" x14ac:dyDescent="0.2">
      <c r="A75" s="235" t="s">
        <v>1002</v>
      </c>
      <c r="B75" s="88" t="s">
        <v>874</v>
      </c>
      <c r="C75" s="80" t="s">
        <v>996</v>
      </c>
      <c r="D75" s="26">
        <v>0</v>
      </c>
      <c r="E75" s="97">
        <v>0</v>
      </c>
      <c r="F75" s="97">
        <v>0</v>
      </c>
      <c r="G75" s="97">
        <v>0</v>
      </c>
      <c r="H75" s="26">
        <v>0</v>
      </c>
      <c r="I75" s="238">
        <f>SUM(G75+H75)</f>
        <v>0</v>
      </c>
    </row>
    <row r="76" spans="1:9" ht="12" thickTop="1" thickBot="1" x14ac:dyDescent="0.2">
      <c r="A76" s="96"/>
      <c r="B76" s="88" t="s">
        <v>875</v>
      </c>
      <c r="C76" s="1" t="s">
        <v>1121</v>
      </c>
      <c r="D76" s="98">
        <f t="shared" ref="D76:I76" si="7">SUM(D71:D75)</f>
        <v>0</v>
      </c>
      <c r="E76" s="98">
        <f t="shared" si="7"/>
        <v>0</v>
      </c>
      <c r="F76" s="98">
        <f t="shared" si="7"/>
        <v>0</v>
      </c>
      <c r="G76" s="98">
        <f t="shared" si="7"/>
        <v>0</v>
      </c>
      <c r="H76" s="98">
        <f t="shared" si="7"/>
        <v>0</v>
      </c>
      <c r="I76" s="111">
        <f t="shared" si="7"/>
        <v>0</v>
      </c>
    </row>
    <row r="77" spans="1:9" ht="12" thickTop="1" thickBot="1" x14ac:dyDescent="0.2">
      <c r="A77" s="96"/>
      <c r="C77" s="80"/>
      <c r="H77"/>
      <c r="I77"/>
    </row>
    <row r="78" spans="1:9" ht="11.25" thickBot="1" x14ac:dyDescent="0.2">
      <c r="A78" s="20" t="s">
        <v>1447</v>
      </c>
      <c r="B78"/>
      <c r="D78" s="131">
        <f t="shared" ref="D78:I78" si="8">D46+D76</f>
        <v>0</v>
      </c>
      <c r="E78" s="131">
        <f t="shared" si="8"/>
        <v>0</v>
      </c>
      <c r="F78" s="131">
        <f t="shared" si="8"/>
        <v>0</v>
      </c>
      <c r="G78" s="131">
        <f t="shared" si="8"/>
        <v>0</v>
      </c>
      <c r="H78" s="131">
        <f t="shared" si="8"/>
        <v>0</v>
      </c>
      <c r="I78" s="131">
        <f t="shared" si="8"/>
        <v>0</v>
      </c>
    </row>
    <row r="79" spans="1:9" x14ac:dyDescent="0.15">
      <c r="A79" s="96"/>
      <c r="C79" s="80" t="s">
        <v>524</v>
      </c>
      <c r="H79"/>
      <c r="I79"/>
    </row>
    <row r="80" spans="1:9" ht="11.25" thickBot="1" x14ac:dyDescent="0.2">
      <c r="A80" s="96"/>
      <c r="C80" s="80"/>
      <c r="H80"/>
      <c r="I80"/>
    </row>
    <row r="81" spans="1:9" ht="12" thickTop="1" thickBot="1" x14ac:dyDescent="0.2">
      <c r="C81" s="80" t="s">
        <v>525</v>
      </c>
      <c r="D81" s="113">
        <f t="shared" ref="D81:I81" si="9">D27</f>
        <v>0</v>
      </c>
      <c r="E81" s="113">
        <f t="shared" si="9"/>
        <v>0</v>
      </c>
      <c r="F81" s="113">
        <f t="shared" si="9"/>
        <v>0</v>
      </c>
      <c r="G81" s="113">
        <f t="shared" si="9"/>
        <v>0</v>
      </c>
      <c r="H81" s="113">
        <f t="shared" si="9"/>
        <v>0</v>
      </c>
      <c r="I81" s="113">
        <f t="shared" si="9"/>
        <v>0</v>
      </c>
    </row>
    <row r="82" spans="1:9" ht="11.25" thickTop="1" x14ac:dyDescent="0.15">
      <c r="H82"/>
      <c r="I82"/>
    </row>
    <row r="83" spans="1:9" x14ac:dyDescent="0.15">
      <c r="C83" s="80" t="s">
        <v>526</v>
      </c>
      <c r="D83" s="105">
        <f t="shared" ref="D83:I83" si="10">D78-D81</f>
        <v>0</v>
      </c>
      <c r="E83" s="105">
        <f t="shared" si="10"/>
        <v>0</v>
      </c>
      <c r="F83" s="105">
        <f t="shared" si="10"/>
        <v>0</v>
      </c>
      <c r="G83" s="105">
        <f t="shared" si="10"/>
        <v>0</v>
      </c>
      <c r="H83" s="105">
        <f t="shared" si="10"/>
        <v>0</v>
      </c>
      <c r="I83" s="105">
        <f t="shared" si="10"/>
        <v>0</v>
      </c>
    </row>
    <row r="84" spans="1:9" x14ac:dyDescent="0.15">
      <c r="C84" s="80"/>
      <c r="H84"/>
      <c r="I84"/>
    </row>
    <row r="85" spans="1:9" x14ac:dyDescent="0.15">
      <c r="A85" s="88"/>
      <c r="B85" s="5"/>
      <c r="C85" s="2"/>
      <c r="D85" s="3"/>
      <c r="E85" s="3"/>
      <c r="F85" s="3"/>
      <c r="G85" s="3"/>
      <c r="H85"/>
      <c r="I85"/>
    </row>
    <row r="86" spans="1:9" x14ac:dyDescent="0.15">
      <c r="A86" s="88"/>
      <c r="B86"/>
      <c r="C86"/>
      <c r="D86"/>
      <c r="E86"/>
      <c r="F86"/>
      <c r="G86"/>
      <c r="H86"/>
      <c r="I86"/>
    </row>
    <row r="87" spans="1:9" x14ac:dyDescent="0.15">
      <c r="A87" s="1" t="s">
        <v>1290</v>
      </c>
      <c r="B87" t="s">
        <v>1291</v>
      </c>
      <c r="C87"/>
      <c r="D87" s="3"/>
      <c r="E87" s="3"/>
      <c r="F87" s="3"/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29" fitToHeight="0" orientation="landscape" r:id="rId1"/>
  <headerFooter alignWithMargins="0">
    <oddFooter>&amp;CPage &amp;P of &amp;N&amp;R&amp;D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X105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" sqref="D1:W2"/>
    </sheetView>
  </sheetViews>
  <sheetFormatPr defaultRowHeight="10.5" x14ac:dyDescent="0.15"/>
  <cols>
    <col min="3" max="3" width="61.33203125" customWidth="1"/>
    <col min="4" max="4" width="11.5" customWidth="1"/>
    <col min="5" max="5" width="10.83203125" customWidth="1"/>
    <col min="6" max="6" width="11.83203125" customWidth="1"/>
    <col min="7" max="7" width="11.6640625" customWidth="1"/>
    <col min="8" max="8" width="11" customWidth="1"/>
    <col min="9" max="9" width="11.5" customWidth="1"/>
    <col min="10" max="10" width="12.6640625" customWidth="1"/>
    <col min="11" max="12" width="11.5" customWidth="1"/>
    <col min="13" max="23" width="13.83203125" customWidth="1"/>
    <col min="24" max="24" width="12.6640625" customWidth="1"/>
  </cols>
  <sheetData>
    <row r="1" spans="1:24" ht="15.75" customHeight="1" x14ac:dyDescent="0.25">
      <c r="A1" s="144"/>
      <c r="C1" s="144"/>
      <c r="D1" s="447">
        <f t="shared" ref="D1:W1" si="0">IF(D3&gt;4000,300,IF(D3&gt;3000,200,100))</f>
        <v>100</v>
      </c>
      <c r="E1" s="447">
        <f t="shared" si="0"/>
        <v>100</v>
      </c>
      <c r="F1" s="447">
        <f t="shared" si="0"/>
        <v>100</v>
      </c>
      <c r="G1" s="447">
        <f t="shared" si="0"/>
        <v>100</v>
      </c>
      <c r="H1" s="447">
        <f t="shared" si="0"/>
        <v>100</v>
      </c>
      <c r="I1" s="447">
        <f t="shared" si="0"/>
        <v>100</v>
      </c>
      <c r="J1" s="447">
        <f t="shared" si="0"/>
        <v>100</v>
      </c>
      <c r="K1" s="447">
        <f t="shared" si="0"/>
        <v>100</v>
      </c>
      <c r="L1" s="447">
        <f t="shared" si="0"/>
        <v>100</v>
      </c>
      <c r="M1" s="447">
        <f t="shared" si="0"/>
        <v>100</v>
      </c>
      <c r="N1" s="447">
        <f t="shared" si="0"/>
        <v>100</v>
      </c>
      <c r="O1" s="447">
        <f t="shared" si="0"/>
        <v>100</v>
      </c>
      <c r="P1" s="447">
        <f t="shared" si="0"/>
        <v>100</v>
      </c>
      <c r="Q1" s="447">
        <f t="shared" si="0"/>
        <v>100</v>
      </c>
      <c r="R1" s="447">
        <f t="shared" si="0"/>
        <v>100</v>
      </c>
      <c r="S1" s="447">
        <f t="shared" si="0"/>
        <v>100</v>
      </c>
      <c r="T1" s="447">
        <f t="shared" si="0"/>
        <v>100</v>
      </c>
      <c r="U1" s="447">
        <f t="shared" si="0"/>
        <v>100</v>
      </c>
      <c r="V1" s="447">
        <f t="shared" si="0"/>
        <v>100</v>
      </c>
      <c r="W1" s="447">
        <f t="shared" si="0"/>
        <v>100</v>
      </c>
      <c r="X1" s="146"/>
    </row>
    <row r="2" spans="1:24" ht="15" x14ac:dyDescent="0.25">
      <c r="A2" s="184" t="s">
        <v>1496</v>
      </c>
      <c r="C2" s="145"/>
      <c r="D2" s="447">
        <f>D1+COUNTIF($D$1:D$1,D1)</f>
        <v>101</v>
      </c>
      <c r="E2" s="447">
        <f>E1+COUNTIF($D$1:E$1,E1)</f>
        <v>102</v>
      </c>
      <c r="F2" s="447">
        <f>F1+COUNTIF($D$1:F$1,F1)</f>
        <v>103</v>
      </c>
      <c r="G2" s="447">
        <f>G1+COUNTIF($D$1:G$1,G1)</f>
        <v>104</v>
      </c>
      <c r="H2" s="447">
        <f>H1+COUNTIF($D$1:H$1,H1)</f>
        <v>105</v>
      </c>
      <c r="I2" s="447">
        <f>I1+COUNTIF($D$1:I$1,I1)</f>
        <v>106</v>
      </c>
      <c r="J2" s="447">
        <f>J1+COUNTIF($D$1:J$1,J1)</f>
        <v>107</v>
      </c>
      <c r="K2" s="447">
        <f>K1+COUNTIF($D$1:K$1,K1)</f>
        <v>108</v>
      </c>
      <c r="L2" s="447">
        <f>L1+COUNTIF($D$1:L$1,L1)</f>
        <v>109</v>
      </c>
      <c r="M2" s="447">
        <f>M1+COUNTIF($D$1:M$1,M1)</f>
        <v>110</v>
      </c>
      <c r="N2" s="447">
        <f>N1+COUNTIF($D$1:N$1,N1)</f>
        <v>111</v>
      </c>
      <c r="O2" s="447">
        <f>O1+COUNTIF($D$1:O$1,O1)</f>
        <v>112</v>
      </c>
      <c r="P2" s="447">
        <f>P1+COUNTIF($D$1:P$1,P1)</f>
        <v>113</v>
      </c>
      <c r="Q2" s="447">
        <f>Q1+COUNTIF($D$1:Q$1,Q1)</f>
        <v>114</v>
      </c>
      <c r="R2" s="447">
        <f>R1+COUNTIF($D$1:R$1,R1)</f>
        <v>115</v>
      </c>
      <c r="S2" s="447">
        <f>S1+COUNTIF($D$1:S$1,S1)</f>
        <v>116</v>
      </c>
      <c r="T2" s="447">
        <f>T1+COUNTIF($D$1:T$1,T1)</f>
        <v>117</v>
      </c>
      <c r="U2" s="447">
        <f>U1+COUNTIF($D$1:U$1,U1)</f>
        <v>118</v>
      </c>
      <c r="V2" s="447">
        <f>V1+COUNTIF($D$1:V$1,V1)</f>
        <v>119</v>
      </c>
      <c r="W2" s="447">
        <f>W1+COUNTIF($D$1:W$1,W1)</f>
        <v>120</v>
      </c>
      <c r="X2" s="146"/>
    </row>
    <row r="3" spans="1:24" s="88" customFormat="1" ht="12.75" x14ac:dyDescent="0.2">
      <c r="A3" s="179"/>
      <c r="C3" s="269" t="s">
        <v>227</v>
      </c>
      <c r="D3" s="282"/>
      <c r="E3" s="283"/>
      <c r="F3" s="283"/>
      <c r="G3" s="282"/>
      <c r="H3" s="284"/>
      <c r="I3" s="283"/>
      <c r="J3" s="283"/>
      <c r="K3" s="282"/>
      <c r="L3" s="284"/>
      <c r="M3" s="284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180"/>
    </row>
    <row r="4" spans="1:24" ht="11.25" x14ac:dyDescent="0.15">
      <c r="A4" s="147" t="s">
        <v>208</v>
      </c>
      <c r="B4" s="147" t="s">
        <v>143</v>
      </c>
      <c r="C4" s="148" t="s">
        <v>818</v>
      </c>
      <c r="D4" s="266"/>
      <c r="E4" s="266"/>
      <c r="F4" s="266"/>
      <c r="G4" s="266"/>
      <c r="H4" s="266"/>
      <c r="I4" s="266"/>
      <c r="J4" s="267"/>
      <c r="K4" s="266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149" t="s">
        <v>821</v>
      </c>
    </row>
    <row r="5" spans="1:24" ht="11.25" x14ac:dyDescent="0.15">
      <c r="A5" s="150"/>
      <c r="C5" s="151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3"/>
    </row>
    <row r="6" spans="1:24" ht="11.25" x14ac:dyDescent="0.2">
      <c r="A6" s="154">
        <v>1</v>
      </c>
      <c r="C6" s="145" t="s">
        <v>209</v>
      </c>
      <c r="D6" s="253">
        <v>0</v>
      </c>
      <c r="E6" s="253">
        <v>0</v>
      </c>
      <c r="F6" s="253">
        <v>0</v>
      </c>
      <c r="G6" s="253">
        <v>0</v>
      </c>
      <c r="H6" s="253">
        <v>0</v>
      </c>
      <c r="I6" s="253">
        <v>0</v>
      </c>
      <c r="J6" s="253">
        <v>0</v>
      </c>
      <c r="K6" s="253">
        <v>0</v>
      </c>
      <c r="L6" s="253">
        <v>0</v>
      </c>
      <c r="M6" s="253">
        <v>0</v>
      </c>
      <c r="N6" s="253">
        <v>0</v>
      </c>
      <c r="O6" s="253">
        <v>0</v>
      </c>
      <c r="P6" s="253">
        <v>0</v>
      </c>
      <c r="Q6" s="253">
        <v>0</v>
      </c>
      <c r="R6" s="253">
        <v>0</v>
      </c>
      <c r="S6" s="253">
        <v>0</v>
      </c>
      <c r="T6" s="253">
        <v>0</v>
      </c>
      <c r="U6" s="253">
        <v>0</v>
      </c>
      <c r="V6" s="253">
        <v>0</v>
      </c>
      <c r="W6" s="253">
        <v>0</v>
      </c>
      <c r="X6" s="155">
        <f>SUM(D6:W6)</f>
        <v>0</v>
      </c>
    </row>
    <row r="7" spans="1:24" ht="11.25" x14ac:dyDescent="0.2">
      <c r="A7" s="154" t="s">
        <v>210</v>
      </c>
      <c r="C7" s="156" t="s">
        <v>17</v>
      </c>
      <c r="D7" s="253">
        <v>0</v>
      </c>
      <c r="E7" s="253">
        <v>0</v>
      </c>
      <c r="F7" s="253">
        <v>0</v>
      </c>
      <c r="G7" s="253">
        <v>0</v>
      </c>
      <c r="H7" s="253">
        <v>0</v>
      </c>
      <c r="I7" s="253">
        <v>0</v>
      </c>
      <c r="J7" s="253">
        <v>0</v>
      </c>
      <c r="K7" s="253">
        <v>0</v>
      </c>
      <c r="L7" s="253">
        <v>0</v>
      </c>
      <c r="M7" s="253">
        <v>0</v>
      </c>
      <c r="N7" s="253">
        <v>0</v>
      </c>
      <c r="O7" s="253">
        <v>0</v>
      </c>
      <c r="P7" s="253">
        <v>0</v>
      </c>
      <c r="Q7" s="253">
        <v>0</v>
      </c>
      <c r="R7" s="253">
        <v>0</v>
      </c>
      <c r="S7" s="253">
        <v>0</v>
      </c>
      <c r="T7" s="253">
        <v>0</v>
      </c>
      <c r="U7" s="253">
        <v>0</v>
      </c>
      <c r="V7" s="253">
        <v>0</v>
      </c>
      <c r="W7" s="253">
        <v>0</v>
      </c>
      <c r="X7" s="155">
        <f>SUM(D7:W7)</f>
        <v>0</v>
      </c>
    </row>
    <row r="8" spans="1:24" ht="11.25" x14ac:dyDescent="0.2">
      <c r="A8" s="154" t="s">
        <v>211</v>
      </c>
      <c r="C8" s="156" t="s">
        <v>22</v>
      </c>
      <c r="D8" s="253">
        <v>0</v>
      </c>
      <c r="E8" s="253">
        <v>0</v>
      </c>
      <c r="F8" s="253">
        <v>0</v>
      </c>
      <c r="G8" s="253">
        <v>0</v>
      </c>
      <c r="H8" s="253">
        <v>0</v>
      </c>
      <c r="I8" s="253">
        <v>0</v>
      </c>
      <c r="J8" s="253">
        <v>0</v>
      </c>
      <c r="K8" s="253">
        <v>0</v>
      </c>
      <c r="L8" s="253">
        <v>0</v>
      </c>
      <c r="M8" s="253">
        <v>0</v>
      </c>
      <c r="N8" s="253">
        <v>0</v>
      </c>
      <c r="O8" s="253">
        <v>0</v>
      </c>
      <c r="P8" s="253">
        <v>0</v>
      </c>
      <c r="Q8" s="253">
        <v>0</v>
      </c>
      <c r="R8" s="253">
        <v>0</v>
      </c>
      <c r="S8" s="253">
        <v>0</v>
      </c>
      <c r="T8" s="253">
        <v>0</v>
      </c>
      <c r="U8" s="253">
        <v>0</v>
      </c>
      <c r="V8" s="253">
        <v>0</v>
      </c>
      <c r="W8" s="253">
        <v>0</v>
      </c>
      <c r="X8" s="155">
        <f>SUM(D8:W8)</f>
        <v>0</v>
      </c>
    </row>
    <row r="9" spans="1:24" ht="11.25" x14ac:dyDescent="0.2">
      <c r="A9" s="154">
        <v>3</v>
      </c>
      <c r="C9" s="145" t="s">
        <v>212</v>
      </c>
      <c r="D9" s="253">
        <v>0</v>
      </c>
      <c r="E9" s="253">
        <v>0</v>
      </c>
      <c r="F9" s="253">
        <v>0</v>
      </c>
      <c r="G9" s="253">
        <v>0</v>
      </c>
      <c r="H9" s="253">
        <v>0</v>
      </c>
      <c r="I9" s="253">
        <v>0</v>
      </c>
      <c r="J9" s="253">
        <v>0</v>
      </c>
      <c r="K9" s="253">
        <v>0</v>
      </c>
      <c r="L9" s="253">
        <v>0</v>
      </c>
      <c r="M9" s="253">
        <v>0</v>
      </c>
      <c r="N9" s="253">
        <v>0</v>
      </c>
      <c r="O9" s="253">
        <v>0</v>
      </c>
      <c r="P9" s="253">
        <v>0</v>
      </c>
      <c r="Q9" s="253">
        <v>0</v>
      </c>
      <c r="R9" s="253">
        <v>0</v>
      </c>
      <c r="S9" s="253">
        <v>0</v>
      </c>
      <c r="T9" s="253">
        <v>0</v>
      </c>
      <c r="U9" s="253">
        <v>0</v>
      </c>
      <c r="V9" s="253">
        <v>0</v>
      </c>
      <c r="W9" s="253">
        <v>0</v>
      </c>
      <c r="X9" s="155">
        <f>SUM(D9:W9)</f>
        <v>0</v>
      </c>
    </row>
    <row r="10" spans="1:24" ht="11.25" x14ac:dyDescent="0.2">
      <c r="A10" s="154" t="s">
        <v>213</v>
      </c>
      <c r="C10" s="145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5"/>
    </row>
    <row r="11" spans="1:24" ht="11.25" x14ac:dyDescent="0.2">
      <c r="A11" s="154">
        <v>4</v>
      </c>
      <c r="C11" s="159" t="s">
        <v>234</v>
      </c>
      <c r="D11" s="160">
        <f>SUM(D6:D9)</f>
        <v>0</v>
      </c>
      <c r="E11" s="160">
        <f>SUM(E6:E9)</f>
        <v>0</v>
      </c>
      <c r="F11" s="160">
        <f>SUM(F6:F9)</f>
        <v>0</v>
      </c>
      <c r="G11" s="160">
        <f>SUM(G6:G9)</f>
        <v>0</v>
      </c>
      <c r="H11" s="160">
        <f t="shared" ref="H11:W11" si="1">SUM(H6:H9)</f>
        <v>0</v>
      </c>
      <c r="I11" s="160">
        <f t="shared" si="1"/>
        <v>0</v>
      </c>
      <c r="J11" s="160">
        <f t="shared" si="1"/>
        <v>0</v>
      </c>
      <c r="K11" s="160">
        <f t="shared" si="1"/>
        <v>0</v>
      </c>
      <c r="L11" s="160">
        <f t="shared" si="1"/>
        <v>0</v>
      </c>
      <c r="M11" s="160">
        <f t="shared" si="1"/>
        <v>0</v>
      </c>
      <c r="N11" s="160">
        <f t="shared" si="1"/>
        <v>0</v>
      </c>
      <c r="O11" s="160">
        <f t="shared" si="1"/>
        <v>0</v>
      </c>
      <c r="P11" s="160">
        <f t="shared" si="1"/>
        <v>0</v>
      </c>
      <c r="Q11" s="160">
        <f t="shared" si="1"/>
        <v>0</v>
      </c>
      <c r="R11" s="160">
        <f t="shared" si="1"/>
        <v>0</v>
      </c>
      <c r="S11" s="160">
        <f t="shared" si="1"/>
        <v>0</v>
      </c>
      <c r="T11" s="160">
        <f t="shared" si="1"/>
        <v>0</v>
      </c>
      <c r="U11" s="160">
        <f t="shared" si="1"/>
        <v>0</v>
      </c>
      <c r="V11" s="160">
        <f t="shared" si="1"/>
        <v>0</v>
      </c>
      <c r="W11" s="160">
        <f t="shared" si="1"/>
        <v>0</v>
      </c>
      <c r="X11" s="155">
        <f>SUM(D11:W11)</f>
        <v>0</v>
      </c>
    </row>
    <row r="12" spans="1:24" ht="11.25" x14ac:dyDescent="0.2">
      <c r="A12" s="183" t="s">
        <v>955</v>
      </c>
      <c r="B12" s="181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</row>
    <row r="13" spans="1:24" ht="11.25" x14ac:dyDescent="0.2">
      <c r="A13" s="154">
        <v>5</v>
      </c>
      <c r="B13" s="118" t="s">
        <v>1048</v>
      </c>
      <c r="C13" s="1" t="s">
        <v>1186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95">
        <v>0</v>
      </c>
      <c r="R13" s="95">
        <v>0</v>
      </c>
      <c r="S13" s="95">
        <v>0</v>
      </c>
      <c r="T13" s="95">
        <v>0</v>
      </c>
      <c r="U13" s="95">
        <v>0</v>
      </c>
      <c r="V13" s="95">
        <v>0</v>
      </c>
      <c r="W13" s="95">
        <v>0</v>
      </c>
      <c r="X13" s="155">
        <f t="shared" ref="X13:X19" si="2">SUM(D13:W13)</f>
        <v>0</v>
      </c>
    </row>
    <row r="14" spans="1:24" ht="11.25" x14ac:dyDescent="0.2">
      <c r="A14" s="154">
        <v>6</v>
      </c>
      <c r="B14" s="118" t="s">
        <v>1049</v>
      </c>
      <c r="C14" s="1" t="s">
        <v>1362</v>
      </c>
      <c r="D14" s="254">
        <v>0</v>
      </c>
      <c r="E14" s="254">
        <v>0</v>
      </c>
      <c r="F14" s="254">
        <v>0</v>
      </c>
      <c r="G14" s="254">
        <v>0</v>
      </c>
      <c r="H14" s="254">
        <v>0</v>
      </c>
      <c r="I14" s="254">
        <v>0</v>
      </c>
      <c r="J14" s="254">
        <v>0</v>
      </c>
      <c r="K14" s="254">
        <v>0</v>
      </c>
      <c r="L14" s="254">
        <v>0</v>
      </c>
      <c r="M14" s="254">
        <v>0</v>
      </c>
      <c r="N14" s="254">
        <v>0</v>
      </c>
      <c r="O14" s="254">
        <v>0</v>
      </c>
      <c r="P14" s="254">
        <v>0</v>
      </c>
      <c r="Q14" s="254">
        <v>0</v>
      </c>
      <c r="R14" s="254">
        <v>0</v>
      </c>
      <c r="S14" s="254">
        <v>0</v>
      </c>
      <c r="T14" s="254">
        <v>0</v>
      </c>
      <c r="U14" s="254">
        <v>0</v>
      </c>
      <c r="V14" s="254">
        <v>0</v>
      </c>
      <c r="W14" s="254">
        <v>0</v>
      </c>
      <c r="X14" s="155">
        <f t="shared" si="2"/>
        <v>0</v>
      </c>
    </row>
    <row r="15" spans="1:24" ht="11.25" x14ac:dyDescent="0.2">
      <c r="A15" s="154">
        <v>7</v>
      </c>
      <c r="B15" s="118" t="s">
        <v>1050</v>
      </c>
      <c r="C15" s="145" t="s">
        <v>214</v>
      </c>
      <c r="D15" s="254">
        <v>0</v>
      </c>
      <c r="E15" s="254">
        <v>0</v>
      </c>
      <c r="F15" s="254">
        <v>0</v>
      </c>
      <c r="G15" s="254">
        <v>0</v>
      </c>
      <c r="H15" s="254">
        <v>0</v>
      </c>
      <c r="I15" s="254">
        <v>0</v>
      </c>
      <c r="J15" s="254">
        <v>0</v>
      </c>
      <c r="K15" s="254">
        <v>0</v>
      </c>
      <c r="L15" s="255">
        <v>0</v>
      </c>
      <c r="M15" s="255">
        <v>0</v>
      </c>
      <c r="N15" s="255">
        <v>0</v>
      </c>
      <c r="O15" s="255">
        <v>0</v>
      </c>
      <c r="P15" s="255">
        <v>0</v>
      </c>
      <c r="Q15" s="255">
        <v>0</v>
      </c>
      <c r="R15" s="255">
        <v>0</v>
      </c>
      <c r="S15" s="255">
        <v>0</v>
      </c>
      <c r="T15" s="255">
        <v>0</v>
      </c>
      <c r="U15" s="255">
        <v>0</v>
      </c>
      <c r="V15" s="255">
        <v>0</v>
      </c>
      <c r="W15" s="255">
        <v>0</v>
      </c>
      <c r="X15" s="155">
        <f t="shared" si="2"/>
        <v>0</v>
      </c>
    </row>
    <row r="16" spans="1:24" ht="11.25" x14ac:dyDescent="0.2">
      <c r="A16" s="154">
        <v>8</v>
      </c>
      <c r="B16" s="118" t="s">
        <v>1052</v>
      </c>
      <c r="C16" s="145" t="s">
        <v>215</v>
      </c>
      <c r="D16" s="254">
        <v>0</v>
      </c>
      <c r="E16" s="254">
        <v>0</v>
      </c>
      <c r="F16" s="254">
        <v>0</v>
      </c>
      <c r="G16" s="254">
        <v>0</v>
      </c>
      <c r="H16" s="254">
        <v>0</v>
      </c>
      <c r="I16" s="254">
        <v>0</v>
      </c>
      <c r="J16" s="254">
        <v>0</v>
      </c>
      <c r="K16" s="254">
        <v>0</v>
      </c>
      <c r="L16" s="255">
        <v>0</v>
      </c>
      <c r="M16" s="255">
        <v>0</v>
      </c>
      <c r="N16" s="255">
        <v>0</v>
      </c>
      <c r="O16" s="255">
        <v>0</v>
      </c>
      <c r="P16" s="255">
        <v>0</v>
      </c>
      <c r="Q16" s="255">
        <v>0</v>
      </c>
      <c r="R16" s="255">
        <v>0</v>
      </c>
      <c r="S16" s="255">
        <v>0</v>
      </c>
      <c r="T16" s="255">
        <v>0</v>
      </c>
      <c r="U16" s="255">
        <v>0</v>
      </c>
      <c r="V16" s="255">
        <v>0</v>
      </c>
      <c r="W16" s="255">
        <v>0</v>
      </c>
      <c r="X16" s="155">
        <f t="shared" si="2"/>
        <v>0</v>
      </c>
    </row>
    <row r="17" spans="1:24" ht="11.25" x14ac:dyDescent="0.2">
      <c r="A17" s="154">
        <v>9</v>
      </c>
      <c r="B17" s="118" t="s">
        <v>1053</v>
      </c>
      <c r="C17" s="145" t="s">
        <v>216</v>
      </c>
      <c r="D17" s="254">
        <v>0</v>
      </c>
      <c r="E17" s="254">
        <v>0</v>
      </c>
      <c r="F17" s="254">
        <v>0</v>
      </c>
      <c r="G17" s="254">
        <v>0</v>
      </c>
      <c r="H17" s="254">
        <v>0</v>
      </c>
      <c r="I17" s="254">
        <v>0</v>
      </c>
      <c r="J17" s="254">
        <v>0</v>
      </c>
      <c r="K17" s="254">
        <v>0</v>
      </c>
      <c r="L17" s="255">
        <v>0</v>
      </c>
      <c r="M17" s="255">
        <v>0</v>
      </c>
      <c r="N17" s="255">
        <v>0</v>
      </c>
      <c r="O17" s="255">
        <v>0</v>
      </c>
      <c r="P17" s="255">
        <v>0</v>
      </c>
      <c r="Q17" s="255">
        <v>0</v>
      </c>
      <c r="R17" s="255">
        <v>0</v>
      </c>
      <c r="S17" s="255">
        <v>0</v>
      </c>
      <c r="T17" s="255">
        <v>0</v>
      </c>
      <c r="U17" s="255">
        <v>0</v>
      </c>
      <c r="V17" s="255">
        <v>0</v>
      </c>
      <c r="W17" s="255">
        <v>0</v>
      </c>
      <c r="X17" s="155">
        <f t="shared" si="2"/>
        <v>0</v>
      </c>
    </row>
    <row r="18" spans="1:24" ht="11.25" x14ac:dyDescent="0.2">
      <c r="A18" s="154">
        <v>10</v>
      </c>
      <c r="B18" s="118" t="s">
        <v>1055</v>
      </c>
      <c r="C18" s="145" t="s">
        <v>217</v>
      </c>
      <c r="D18" s="254">
        <v>0</v>
      </c>
      <c r="E18" s="254">
        <v>0</v>
      </c>
      <c r="F18" s="254">
        <v>0</v>
      </c>
      <c r="G18" s="254">
        <v>0</v>
      </c>
      <c r="H18" s="254">
        <v>0</v>
      </c>
      <c r="I18" s="254">
        <v>0</v>
      </c>
      <c r="J18" s="254">
        <v>0</v>
      </c>
      <c r="K18" s="254">
        <v>0</v>
      </c>
      <c r="L18" s="255">
        <v>0</v>
      </c>
      <c r="M18" s="255">
        <v>0</v>
      </c>
      <c r="N18" s="255">
        <v>0</v>
      </c>
      <c r="O18" s="255">
        <v>0</v>
      </c>
      <c r="P18" s="255">
        <v>0</v>
      </c>
      <c r="Q18" s="255">
        <v>0</v>
      </c>
      <c r="R18" s="255">
        <v>0</v>
      </c>
      <c r="S18" s="255">
        <v>0</v>
      </c>
      <c r="T18" s="255">
        <v>0</v>
      </c>
      <c r="U18" s="255">
        <v>0</v>
      </c>
      <c r="V18" s="255">
        <v>0</v>
      </c>
      <c r="W18" s="255">
        <v>0</v>
      </c>
      <c r="X18" s="155">
        <f t="shared" si="2"/>
        <v>0</v>
      </c>
    </row>
    <row r="19" spans="1:24" ht="11.25" x14ac:dyDescent="0.2">
      <c r="A19" s="154">
        <v>11</v>
      </c>
      <c r="C19" s="159" t="s">
        <v>1089</v>
      </c>
      <c r="D19" s="160">
        <f t="shared" ref="D19:W19" si="3">SUM(D13:D18)</f>
        <v>0</v>
      </c>
      <c r="E19" s="160">
        <f t="shared" si="3"/>
        <v>0</v>
      </c>
      <c r="F19" s="160">
        <f t="shared" si="3"/>
        <v>0</v>
      </c>
      <c r="G19" s="160">
        <f t="shared" si="3"/>
        <v>0</v>
      </c>
      <c r="H19" s="160">
        <f t="shared" si="3"/>
        <v>0</v>
      </c>
      <c r="I19" s="160">
        <f t="shared" si="3"/>
        <v>0</v>
      </c>
      <c r="J19" s="160">
        <f t="shared" si="3"/>
        <v>0</v>
      </c>
      <c r="K19" s="160">
        <f t="shared" si="3"/>
        <v>0</v>
      </c>
      <c r="L19" s="160">
        <f t="shared" si="3"/>
        <v>0</v>
      </c>
      <c r="M19" s="160">
        <f t="shared" si="3"/>
        <v>0</v>
      </c>
      <c r="N19" s="160">
        <f t="shared" si="3"/>
        <v>0</v>
      </c>
      <c r="O19" s="160">
        <f t="shared" si="3"/>
        <v>0</v>
      </c>
      <c r="P19" s="160">
        <f t="shared" si="3"/>
        <v>0</v>
      </c>
      <c r="Q19" s="160">
        <f t="shared" si="3"/>
        <v>0</v>
      </c>
      <c r="R19" s="160">
        <f t="shared" si="3"/>
        <v>0</v>
      </c>
      <c r="S19" s="160">
        <f t="shared" si="3"/>
        <v>0</v>
      </c>
      <c r="T19" s="160">
        <f t="shared" si="3"/>
        <v>0</v>
      </c>
      <c r="U19" s="160">
        <f t="shared" si="3"/>
        <v>0</v>
      </c>
      <c r="V19" s="160">
        <f t="shared" si="3"/>
        <v>0</v>
      </c>
      <c r="W19" s="160">
        <f t="shared" si="3"/>
        <v>0</v>
      </c>
      <c r="X19" s="155">
        <f t="shared" si="2"/>
        <v>0</v>
      </c>
    </row>
    <row r="20" spans="1:24" ht="11.25" x14ac:dyDescent="0.2">
      <c r="A20" s="183" t="s">
        <v>956</v>
      </c>
      <c r="B20" s="181"/>
      <c r="C20" s="161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</row>
    <row r="21" spans="1:24" ht="11.25" x14ac:dyDescent="0.2">
      <c r="A21" s="154">
        <v>5</v>
      </c>
      <c r="B21" s="118" t="s">
        <v>1048</v>
      </c>
      <c r="C21" s="80" t="s">
        <v>1186</v>
      </c>
      <c r="D21" s="95">
        <v>0</v>
      </c>
      <c r="E21" s="95">
        <v>0</v>
      </c>
      <c r="F21" s="95">
        <v>0</v>
      </c>
      <c r="G21" s="95">
        <v>0</v>
      </c>
      <c r="H21" s="95">
        <v>0</v>
      </c>
      <c r="I21" s="95">
        <v>0</v>
      </c>
      <c r="J21" s="95">
        <v>0</v>
      </c>
      <c r="K21" s="95">
        <v>0</v>
      </c>
      <c r="L21" s="95">
        <v>0</v>
      </c>
      <c r="M21" s="95">
        <v>0</v>
      </c>
      <c r="N21" s="95">
        <v>0</v>
      </c>
      <c r="O21" s="95">
        <v>0</v>
      </c>
      <c r="P21" s="95">
        <v>0</v>
      </c>
      <c r="Q21" s="95">
        <v>0</v>
      </c>
      <c r="R21" s="95">
        <v>0</v>
      </c>
      <c r="S21" s="95">
        <v>0</v>
      </c>
      <c r="T21" s="95">
        <v>0</v>
      </c>
      <c r="U21" s="95">
        <v>0</v>
      </c>
      <c r="V21" s="95">
        <v>0</v>
      </c>
      <c r="W21" s="95">
        <v>0</v>
      </c>
      <c r="X21" s="155">
        <f t="shared" ref="X21:X27" si="4">SUM(D21:W21)</f>
        <v>0</v>
      </c>
    </row>
    <row r="22" spans="1:24" ht="11.25" x14ac:dyDescent="0.2">
      <c r="A22" s="154">
        <v>6</v>
      </c>
      <c r="B22" s="118" t="s">
        <v>1049</v>
      </c>
      <c r="C22" s="80" t="s">
        <v>1362</v>
      </c>
      <c r="D22" s="254">
        <v>0</v>
      </c>
      <c r="E22" s="254">
        <v>0</v>
      </c>
      <c r="F22" s="254">
        <v>0</v>
      </c>
      <c r="G22" s="254">
        <v>0</v>
      </c>
      <c r="H22" s="254">
        <v>0</v>
      </c>
      <c r="I22" s="254">
        <v>0</v>
      </c>
      <c r="J22" s="254">
        <v>0</v>
      </c>
      <c r="K22" s="254">
        <v>0</v>
      </c>
      <c r="L22" s="254">
        <v>0</v>
      </c>
      <c r="M22" s="254">
        <v>0</v>
      </c>
      <c r="N22" s="254">
        <v>0</v>
      </c>
      <c r="O22" s="254">
        <v>0</v>
      </c>
      <c r="P22" s="254">
        <v>0</v>
      </c>
      <c r="Q22" s="254">
        <v>0</v>
      </c>
      <c r="R22" s="254">
        <v>0</v>
      </c>
      <c r="S22" s="254">
        <v>0</v>
      </c>
      <c r="T22" s="254">
        <v>0</v>
      </c>
      <c r="U22" s="254">
        <v>0</v>
      </c>
      <c r="V22" s="254">
        <v>0</v>
      </c>
      <c r="W22" s="254">
        <v>0</v>
      </c>
      <c r="X22" s="155">
        <f t="shared" si="4"/>
        <v>0</v>
      </c>
    </row>
    <row r="23" spans="1:24" ht="11.25" x14ac:dyDescent="0.2">
      <c r="A23" s="154">
        <v>7</v>
      </c>
      <c r="B23" s="118" t="s">
        <v>1050</v>
      </c>
      <c r="C23" s="145" t="s">
        <v>214</v>
      </c>
      <c r="D23" s="254">
        <v>0</v>
      </c>
      <c r="E23" s="254">
        <v>0</v>
      </c>
      <c r="F23" s="254">
        <v>0</v>
      </c>
      <c r="G23" s="254">
        <v>0</v>
      </c>
      <c r="H23" s="254">
        <v>0</v>
      </c>
      <c r="I23" s="254">
        <v>0</v>
      </c>
      <c r="J23" s="254">
        <v>0</v>
      </c>
      <c r="K23" s="254">
        <v>0</v>
      </c>
      <c r="L23" s="255">
        <v>0</v>
      </c>
      <c r="M23" s="255">
        <v>0</v>
      </c>
      <c r="N23" s="255">
        <v>0</v>
      </c>
      <c r="O23" s="255">
        <v>0</v>
      </c>
      <c r="P23" s="255">
        <v>0</v>
      </c>
      <c r="Q23" s="255">
        <v>0</v>
      </c>
      <c r="R23" s="255">
        <v>0</v>
      </c>
      <c r="S23" s="255">
        <v>0</v>
      </c>
      <c r="T23" s="255">
        <v>0</v>
      </c>
      <c r="U23" s="255">
        <v>0</v>
      </c>
      <c r="V23" s="255">
        <v>0</v>
      </c>
      <c r="W23" s="255">
        <v>0</v>
      </c>
      <c r="X23" s="155">
        <f t="shared" si="4"/>
        <v>0</v>
      </c>
    </row>
    <row r="24" spans="1:24" ht="11.25" x14ac:dyDescent="0.2">
      <c r="A24" s="154">
        <v>8</v>
      </c>
      <c r="B24" s="118" t="s">
        <v>1052</v>
      </c>
      <c r="C24" s="145" t="s">
        <v>215</v>
      </c>
      <c r="D24" s="254">
        <v>0</v>
      </c>
      <c r="E24" s="254">
        <v>0</v>
      </c>
      <c r="F24" s="254">
        <v>0</v>
      </c>
      <c r="G24" s="254">
        <v>0</v>
      </c>
      <c r="H24" s="254">
        <v>0</v>
      </c>
      <c r="I24" s="254">
        <v>0</v>
      </c>
      <c r="J24" s="254">
        <v>0</v>
      </c>
      <c r="K24" s="254">
        <v>0</v>
      </c>
      <c r="L24" s="255">
        <v>0</v>
      </c>
      <c r="M24" s="255">
        <v>0</v>
      </c>
      <c r="N24" s="255">
        <v>0</v>
      </c>
      <c r="O24" s="255">
        <v>0</v>
      </c>
      <c r="P24" s="255">
        <v>0</v>
      </c>
      <c r="Q24" s="255">
        <v>0</v>
      </c>
      <c r="R24" s="255">
        <v>0</v>
      </c>
      <c r="S24" s="255">
        <v>0</v>
      </c>
      <c r="T24" s="255">
        <v>0</v>
      </c>
      <c r="U24" s="255">
        <v>0</v>
      </c>
      <c r="V24" s="255">
        <v>0</v>
      </c>
      <c r="W24" s="255">
        <v>0</v>
      </c>
      <c r="X24" s="155">
        <f t="shared" si="4"/>
        <v>0</v>
      </c>
    </row>
    <row r="25" spans="1:24" ht="11.25" x14ac:dyDescent="0.2">
      <c r="A25" s="154">
        <v>9</v>
      </c>
      <c r="B25" s="118" t="s">
        <v>1053</v>
      </c>
      <c r="C25" s="145" t="s">
        <v>216</v>
      </c>
      <c r="D25" s="254">
        <v>0</v>
      </c>
      <c r="E25" s="254">
        <v>0</v>
      </c>
      <c r="F25" s="254">
        <v>0</v>
      </c>
      <c r="G25" s="254">
        <v>0</v>
      </c>
      <c r="H25" s="254">
        <v>0</v>
      </c>
      <c r="I25" s="254">
        <v>0</v>
      </c>
      <c r="J25" s="254">
        <v>0</v>
      </c>
      <c r="K25" s="254">
        <v>0</v>
      </c>
      <c r="L25" s="255">
        <v>0</v>
      </c>
      <c r="M25" s="255">
        <v>0</v>
      </c>
      <c r="N25" s="255">
        <v>0</v>
      </c>
      <c r="O25" s="255">
        <v>0</v>
      </c>
      <c r="P25" s="255">
        <v>0</v>
      </c>
      <c r="Q25" s="255">
        <v>0</v>
      </c>
      <c r="R25" s="255">
        <v>0</v>
      </c>
      <c r="S25" s="255">
        <v>0</v>
      </c>
      <c r="T25" s="255">
        <v>0</v>
      </c>
      <c r="U25" s="255">
        <v>0</v>
      </c>
      <c r="V25" s="255">
        <v>0</v>
      </c>
      <c r="W25" s="255">
        <v>0</v>
      </c>
      <c r="X25" s="155">
        <f t="shared" si="4"/>
        <v>0</v>
      </c>
    </row>
    <row r="26" spans="1:24" ht="11.25" x14ac:dyDescent="0.2">
      <c r="A26" s="154">
        <v>10</v>
      </c>
      <c r="B26" s="118" t="s">
        <v>1055</v>
      </c>
      <c r="C26" s="145" t="s">
        <v>217</v>
      </c>
      <c r="D26" s="254">
        <v>0</v>
      </c>
      <c r="E26" s="254">
        <v>0</v>
      </c>
      <c r="F26" s="254">
        <v>0</v>
      </c>
      <c r="G26" s="254">
        <v>0</v>
      </c>
      <c r="H26" s="254">
        <v>0</v>
      </c>
      <c r="I26" s="254">
        <v>0</v>
      </c>
      <c r="J26" s="254">
        <v>0</v>
      </c>
      <c r="K26" s="254">
        <v>0</v>
      </c>
      <c r="L26" s="255">
        <v>0</v>
      </c>
      <c r="M26" s="255">
        <v>0</v>
      </c>
      <c r="N26" s="255">
        <v>0</v>
      </c>
      <c r="O26" s="255">
        <v>0</v>
      </c>
      <c r="P26" s="255">
        <v>0</v>
      </c>
      <c r="Q26" s="255">
        <v>0</v>
      </c>
      <c r="R26" s="255">
        <v>0</v>
      </c>
      <c r="S26" s="255">
        <v>0</v>
      </c>
      <c r="T26" s="255">
        <v>0</v>
      </c>
      <c r="U26" s="255">
        <v>0</v>
      </c>
      <c r="V26" s="255">
        <v>0</v>
      </c>
      <c r="W26" s="255">
        <v>0</v>
      </c>
      <c r="X26" s="155">
        <f t="shared" si="4"/>
        <v>0</v>
      </c>
    </row>
    <row r="27" spans="1:24" ht="11.25" x14ac:dyDescent="0.2">
      <c r="A27" s="154">
        <v>11</v>
      </c>
      <c r="C27" s="159" t="s">
        <v>1090</v>
      </c>
      <c r="D27" s="160">
        <f t="shared" ref="D27:W27" si="5">SUM(D21:D26)</f>
        <v>0</v>
      </c>
      <c r="E27" s="160">
        <f t="shared" si="5"/>
        <v>0</v>
      </c>
      <c r="F27" s="160">
        <f t="shared" si="5"/>
        <v>0</v>
      </c>
      <c r="G27" s="160">
        <f t="shared" si="5"/>
        <v>0</v>
      </c>
      <c r="H27" s="160">
        <f t="shared" si="5"/>
        <v>0</v>
      </c>
      <c r="I27" s="160">
        <f t="shared" si="5"/>
        <v>0</v>
      </c>
      <c r="J27" s="160">
        <f t="shared" si="5"/>
        <v>0</v>
      </c>
      <c r="K27" s="160">
        <f t="shared" si="5"/>
        <v>0</v>
      </c>
      <c r="L27" s="160">
        <f t="shared" si="5"/>
        <v>0</v>
      </c>
      <c r="M27" s="160">
        <f t="shared" si="5"/>
        <v>0</v>
      </c>
      <c r="N27" s="160">
        <f t="shared" si="5"/>
        <v>0</v>
      </c>
      <c r="O27" s="160">
        <f t="shared" si="5"/>
        <v>0</v>
      </c>
      <c r="P27" s="160">
        <f t="shared" si="5"/>
        <v>0</v>
      </c>
      <c r="Q27" s="160">
        <f t="shared" si="5"/>
        <v>0</v>
      </c>
      <c r="R27" s="160">
        <f t="shared" si="5"/>
        <v>0</v>
      </c>
      <c r="S27" s="160">
        <f t="shared" si="5"/>
        <v>0</v>
      </c>
      <c r="T27" s="160">
        <f t="shared" si="5"/>
        <v>0</v>
      </c>
      <c r="U27" s="160">
        <f t="shared" si="5"/>
        <v>0</v>
      </c>
      <c r="V27" s="160">
        <f t="shared" si="5"/>
        <v>0</v>
      </c>
      <c r="W27" s="160">
        <f t="shared" si="5"/>
        <v>0</v>
      </c>
      <c r="X27" s="155">
        <f t="shared" si="4"/>
        <v>0</v>
      </c>
    </row>
    <row r="28" spans="1:24" ht="11.25" x14ac:dyDescent="0.2">
      <c r="A28" s="183" t="s">
        <v>707</v>
      </c>
      <c r="B28" s="181"/>
      <c r="C28" s="161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</row>
    <row r="29" spans="1:24" ht="11.25" x14ac:dyDescent="0.2">
      <c r="A29" s="154">
        <v>5</v>
      </c>
      <c r="B29" s="118" t="s">
        <v>1048</v>
      </c>
      <c r="C29" s="80" t="s">
        <v>1186</v>
      </c>
      <c r="D29" s="95">
        <v>0</v>
      </c>
      <c r="E29" s="95">
        <v>0</v>
      </c>
      <c r="F29" s="95">
        <v>0</v>
      </c>
      <c r="G29" s="95">
        <v>0</v>
      </c>
      <c r="H29" s="95">
        <v>0</v>
      </c>
      <c r="I29" s="95">
        <v>0</v>
      </c>
      <c r="J29" s="95">
        <v>0</v>
      </c>
      <c r="K29" s="95">
        <v>0</v>
      </c>
      <c r="L29" s="95">
        <v>0</v>
      </c>
      <c r="M29" s="95">
        <v>0</v>
      </c>
      <c r="N29" s="95">
        <v>0</v>
      </c>
      <c r="O29" s="95">
        <v>0</v>
      </c>
      <c r="P29" s="95">
        <v>0</v>
      </c>
      <c r="Q29" s="95">
        <v>0</v>
      </c>
      <c r="R29" s="95">
        <v>0</v>
      </c>
      <c r="S29" s="95">
        <v>0</v>
      </c>
      <c r="T29" s="95">
        <v>0</v>
      </c>
      <c r="U29" s="95">
        <v>0</v>
      </c>
      <c r="V29" s="95">
        <v>0</v>
      </c>
      <c r="W29" s="95">
        <v>0</v>
      </c>
      <c r="X29" s="155">
        <f t="shared" ref="X29:X35" si="6">SUM(D29:W29)</f>
        <v>0</v>
      </c>
    </row>
    <row r="30" spans="1:24" ht="11.25" x14ac:dyDescent="0.2">
      <c r="A30" s="154">
        <v>6</v>
      </c>
      <c r="B30" s="118" t="s">
        <v>1049</v>
      </c>
      <c r="C30" s="80" t="s">
        <v>1362</v>
      </c>
      <c r="D30" s="254">
        <v>0</v>
      </c>
      <c r="E30" s="254">
        <v>0</v>
      </c>
      <c r="F30" s="254">
        <v>0</v>
      </c>
      <c r="G30" s="254">
        <v>0</v>
      </c>
      <c r="H30" s="254">
        <v>0</v>
      </c>
      <c r="I30" s="254">
        <v>0</v>
      </c>
      <c r="J30" s="254">
        <v>0</v>
      </c>
      <c r="K30" s="254">
        <v>0</v>
      </c>
      <c r="L30" s="254">
        <v>0</v>
      </c>
      <c r="M30" s="254">
        <v>0</v>
      </c>
      <c r="N30" s="254">
        <v>0</v>
      </c>
      <c r="O30" s="254">
        <v>0</v>
      </c>
      <c r="P30" s="254">
        <v>0</v>
      </c>
      <c r="Q30" s="254">
        <v>0</v>
      </c>
      <c r="R30" s="254">
        <v>0</v>
      </c>
      <c r="S30" s="254">
        <v>0</v>
      </c>
      <c r="T30" s="254">
        <v>0</v>
      </c>
      <c r="U30" s="254">
        <v>0</v>
      </c>
      <c r="V30" s="254">
        <v>0</v>
      </c>
      <c r="W30" s="254">
        <v>0</v>
      </c>
      <c r="X30" s="155">
        <f t="shared" si="6"/>
        <v>0</v>
      </c>
    </row>
    <row r="31" spans="1:24" ht="11.25" x14ac:dyDescent="0.2">
      <c r="A31" s="154">
        <v>7</v>
      </c>
      <c r="B31" s="118" t="s">
        <v>1050</v>
      </c>
      <c r="C31" s="145" t="s">
        <v>214</v>
      </c>
      <c r="D31" s="254">
        <v>0</v>
      </c>
      <c r="E31" s="254">
        <v>0</v>
      </c>
      <c r="F31" s="254">
        <v>0</v>
      </c>
      <c r="G31" s="254">
        <v>0</v>
      </c>
      <c r="H31" s="254">
        <v>0</v>
      </c>
      <c r="I31" s="254">
        <v>0</v>
      </c>
      <c r="J31" s="254">
        <v>0</v>
      </c>
      <c r="K31" s="254">
        <v>0</v>
      </c>
      <c r="L31" s="255">
        <v>0</v>
      </c>
      <c r="M31" s="255">
        <v>0</v>
      </c>
      <c r="N31" s="255">
        <v>0</v>
      </c>
      <c r="O31" s="255">
        <v>0</v>
      </c>
      <c r="P31" s="255">
        <v>0</v>
      </c>
      <c r="Q31" s="255">
        <v>0</v>
      </c>
      <c r="R31" s="255">
        <v>0</v>
      </c>
      <c r="S31" s="255">
        <v>0</v>
      </c>
      <c r="T31" s="255">
        <v>0</v>
      </c>
      <c r="U31" s="255">
        <v>0</v>
      </c>
      <c r="V31" s="255">
        <v>0</v>
      </c>
      <c r="W31" s="255">
        <v>0</v>
      </c>
      <c r="X31" s="155">
        <f t="shared" si="6"/>
        <v>0</v>
      </c>
    </row>
    <row r="32" spans="1:24" ht="11.25" x14ac:dyDescent="0.2">
      <c r="A32" s="154">
        <v>8</v>
      </c>
      <c r="B32" s="118" t="s">
        <v>1052</v>
      </c>
      <c r="C32" s="145" t="s">
        <v>215</v>
      </c>
      <c r="D32" s="254">
        <v>0</v>
      </c>
      <c r="E32" s="254">
        <v>0</v>
      </c>
      <c r="F32" s="254">
        <v>0</v>
      </c>
      <c r="G32" s="254">
        <v>0</v>
      </c>
      <c r="H32" s="254">
        <v>0</v>
      </c>
      <c r="I32" s="254">
        <v>0</v>
      </c>
      <c r="J32" s="254">
        <v>0</v>
      </c>
      <c r="K32" s="254">
        <v>0</v>
      </c>
      <c r="L32" s="255">
        <v>0</v>
      </c>
      <c r="M32" s="255">
        <v>0</v>
      </c>
      <c r="N32" s="255">
        <v>0</v>
      </c>
      <c r="O32" s="255">
        <v>0</v>
      </c>
      <c r="P32" s="255">
        <v>0</v>
      </c>
      <c r="Q32" s="255">
        <v>0</v>
      </c>
      <c r="R32" s="255">
        <v>0</v>
      </c>
      <c r="S32" s="255">
        <v>0</v>
      </c>
      <c r="T32" s="255">
        <v>0</v>
      </c>
      <c r="U32" s="255">
        <v>0</v>
      </c>
      <c r="V32" s="255">
        <v>0</v>
      </c>
      <c r="W32" s="255">
        <v>0</v>
      </c>
      <c r="X32" s="155">
        <f t="shared" si="6"/>
        <v>0</v>
      </c>
    </row>
    <row r="33" spans="1:24" ht="11.25" x14ac:dyDescent="0.2">
      <c r="A33" s="154">
        <v>9</v>
      </c>
      <c r="B33" s="118" t="s">
        <v>1053</v>
      </c>
      <c r="C33" s="145" t="s">
        <v>216</v>
      </c>
      <c r="D33" s="254">
        <v>0</v>
      </c>
      <c r="E33" s="254">
        <v>0</v>
      </c>
      <c r="F33" s="254">
        <v>0</v>
      </c>
      <c r="G33" s="254">
        <v>0</v>
      </c>
      <c r="H33" s="254">
        <v>0</v>
      </c>
      <c r="I33" s="254">
        <v>0</v>
      </c>
      <c r="J33" s="254">
        <v>0</v>
      </c>
      <c r="K33" s="254">
        <v>0</v>
      </c>
      <c r="L33" s="255">
        <v>0</v>
      </c>
      <c r="M33" s="255">
        <v>0</v>
      </c>
      <c r="N33" s="255">
        <v>0</v>
      </c>
      <c r="O33" s="255">
        <v>0</v>
      </c>
      <c r="P33" s="255">
        <v>0</v>
      </c>
      <c r="Q33" s="255">
        <v>0</v>
      </c>
      <c r="R33" s="255">
        <v>0</v>
      </c>
      <c r="S33" s="255">
        <v>0</v>
      </c>
      <c r="T33" s="255">
        <v>0</v>
      </c>
      <c r="U33" s="255">
        <v>0</v>
      </c>
      <c r="V33" s="255">
        <v>0</v>
      </c>
      <c r="W33" s="255">
        <v>0</v>
      </c>
      <c r="X33" s="155">
        <f t="shared" si="6"/>
        <v>0</v>
      </c>
    </row>
    <row r="34" spans="1:24" ht="11.25" x14ac:dyDescent="0.2">
      <c r="A34" s="154">
        <v>10</v>
      </c>
      <c r="B34" s="118" t="s">
        <v>1055</v>
      </c>
      <c r="C34" s="145" t="s">
        <v>217</v>
      </c>
      <c r="D34" s="254">
        <v>0</v>
      </c>
      <c r="E34" s="254">
        <v>0</v>
      </c>
      <c r="F34" s="254">
        <v>0</v>
      </c>
      <c r="G34" s="254">
        <v>0</v>
      </c>
      <c r="H34" s="254">
        <v>0</v>
      </c>
      <c r="I34" s="254">
        <v>0</v>
      </c>
      <c r="J34" s="254">
        <v>0</v>
      </c>
      <c r="K34" s="254">
        <v>0</v>
      </c>
      <c r="L34" s="255">
        <v>0</v>
      </c>
      <c r="M34" s="255">
        <v>0</v>
      </c>
      <c r="N34" s="255">
        <v>0</v>
      </c>
      <c r="O34" s="255">
        <v>0</v>
      </c>
      <c r="P34" s="255">
        <v>0</v>
      </c>
      <c r="Q34" s="255">
        <v>0</v>
      </c>
      <c r="R34" s="255">
        <v>0</v>
      </c>
      <c r="S34" s="255">
        <v>0</v>
      </c>
      <c r="T34" s="255">
        <v>0</v>
      </c>
      <c r="U34" s="255">
        <v>0</v>
      </c>
      <c r="V34" s="255">
        <v>0</v>
      </c>
      <c r="W34" s="255">
        <v>0</v>
      </c>
      <c r="X34" s="155">
        <f t="shared" si="6"/>
        <v>0</v>
      </c>
    </row>
    <row r="35" spans="1:24" ht="11.25" x14ac:dyDescent="0.2">
      <c r="A35" s="154">
        <v>11</v>
      </c>
      <c r="C35" s="159" t="s">
        <v>1091</v>
      </c>
      <c r="D35" s="160">
        <f t="shared" ref="D35:W35" si="7">SUM(D29:D34)</f>
        <v>0</v>
      </c>
      <c r="E35" s="160">
        <f t="shared" si="7"/>
        <v>0</v>
      </c>
      <c r="F35" s="160">
        <f t="shared" si="7"/>
        <v>0</v>
      </c>
      <c r="G35" s="160">
        <f t="shared" si="7"/>
        <v>0</v>
      </c>
      <c r="H35" s="160">
        <f t="shared" si="7"/>
        <v>0</v>
      </c>
      <c r="I35" s="160">
        <f t="shared" si="7"/>
        <v>0</v>
      </c>
      <c r="J35" s="160">
        <f t="shared" si="7"/>
        <v>0</v>
      </c>
      <c r="K35" s="160">
        <f t="shared" si="7"/>
        <v>0</v>
      </c>
      <c r="L35" s="160">
        <f t="shared" si="7"/>
        <v>0</v>
      </c>
      <c r="M35" s="160">
        <f t="shared" si="7"/>
        <v>0</v>
      </c>
      <c r="N35" s="160">
        <f t="shared" si="7"/>
        <v>0</v>
      </c>
      <c r="O35" s="160">
        <f t="shared" si="7"/>
        <v>0</v>
      </c>
      <c r="P35" s="160">
        <f t="shared" si="7"/>
        <v>0</v>
      </c>
      <c r="Q35" s="160">
        <f t="shared" si="7"/>
        <v>0</v>
      </c>
      <c r="R35" s="160">
        <f t="shared" si="7"/>
        <v>0</v>
      </c>
      <c r="S35" s="160">
        <f t="shared" si="7"/>
        <v>0</v>
      </c>
      <c r="T35" s="160">
        <f t="shared" si="7"/>
        <v>0</v>
      </c>
      <c r="U35" s="160">
        <f t="shared" si="7"/>
        <v>0</v>
      </c>
      <c r="V35" s="160">
        <f t="shared" si="7"/>
        <v>0</v>
      </c>
      <c r="W35" s="160">
        <f t="shared" si="7"/>
        <v>0</v>
      </c>
      <c r="X35" s="155">
        <f t="shared" si="6"/>
        <v>0</v>
      </c>
    </row>
    <row r="36" spans="1:24" ht="11.25" x14ac:dyDescent="0.2">
      <c r="A36" s="183" t="s">
        <v>957</v>
      </c>
      <c r="B36" s="181"/>
      <c r="C36" s="161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</row>
    <row r="37" spans="1:24" ht="11.25" x14ac:dyDescent="0.2">
      <c r="A37" s="154">
        <v>5</v>
      </c>
      <c r="B37" s="118" t="s">
        <v>1048</v>
      </c>
      <c r="C37" s="80" t="s">
        <v>1186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v>0</v>
      </c>
      <c r="R37" s="95">
        <v>0</v>
      </c>
      <c r="S37" s="95">
        <v>0</v>
      </c>
      <c r="T37" s="95">
        <v>0</v>
      </c>
      <c r="U37" s="95">
        <v>0</v>
      </c>
      <c r="V37" s="95">
        <v>0</v>
      </c>
      <c r="W37" s="95">
        <v>0</v>
      </c>
      <c r="X37" s="155">
        <f t="shared" ref="X37:X43" si="8">SUM(D37:W37)</f>
        <v>0</v>
      </c>
    </row>
    <row r="38" spans="1:24" ht="11.25" x14ac:dyDescent="0.2">
      <c r="A38" s="154">
        <v>6</v>
      </c>
      <c r="B38" s="118" t="s">
        <v>1049</v>
      </c>
      <c r="C38" s="80" t="s">
        <v>1362</v>
      </c>
      <c r="D38" s="254">
        <v>0</v>
      </c>
      <c r="E38" s="254">
        <v>0</v>
      </c>
      <c r="F38" s="254">
        <v>0</v>
      </c>
      <c r="G38" s="254">
        <v>0</v>
      </c>
      <c r="H38" s="254">
        <v>0</v>
      </c>
      <c r="I38" s="254">
        <v>0</v>
      </c>
      <c r="J38" s="254">
        <v>0</v>
      </c>
      <c r="K38" s="254">
        <v>0</v>
      </c>
      <c r="L38" s="254">
        <v>0</v>
      </c>
      <c r="M38" s="254">
        <v>0</v>
      </c>
      <c r="N38" s="254">
        <v>0</v>
      </c>
      <c r="O38" s="254">
        <v>0</v>
      </c>
      <c r="P38" s="254">
        <v>0</v>
      </c>
      <c r="Q38" s="254">
        <v>0</v>
      </c>
      <c r="R38" s="254">
        <v>0</v>
      </c>
      <c r="S38" s="254">
        <v>0</v>
      </c>
      <c r="T38" s="254">
        <v>0</v>
      </c>
      <c r="U38" s="254">
        <v>0</v>
      </c>
      <c r="V38" s="254">
        <v>0</v>
      </c>
      <c r="W38" s="254">
        <v>0</v>
      </c>
      <c r="X38" s="155">
        <f t="shared" si="8"/>
        <v>0</v>
      </c>
    </row>
    <row r="39" spans="1:24" ht="11.25" x14ac:dyDescent="0.2">
      <c r="A39" s="154">
        <v>7</v>
      </c>
      <c r="B39" s="118" t="s">
        <v>1050</v>
      </c>
      <c r="C39" s="145" t="s">
        <v>214</v>
      </c>
      <c r="D39" s="254">
        <v>0</v>
      </c>
      <c r="E39" s="254">
        <v>0</v>
      </c>
      <c r="F39" s="254">
        <v>0</v>
      </c>
      <c r="G39" s="254">
        <v>0</v>
      </c>
      <c r="H39" s="254">
        <v>0</v>
      </c>
      <c r="I39" s="254">
        <v>0</v>
      </c>
      <c r="J39" s="254">
        <v>0</v>
      </c>
      <c r="K39" s="254">
        <v>0</v>
      </c>
      <c r="L39" s="255">
        <v>0</v>
      </c>
      <c r="M39" s="255">
        <v>0</v>
      </c>
      <c r="N39" s="255">
        <v>0</v>
      </c>
      <c r="O39" s="255">
        <v>0</v>
      </c>
      <c r="P39" s="255">
        <v>0</v>
      </c>
      <c r="Q39" s="255">
        <v>0</v>
      </c>
      <c r="R39" s="255">
        <v>0</v>
      </c>
      <c r="S39" s="255">
        <v>0</v>
      </c>
      <c r="T39" s="255">
        <v>0</v>
      </c>
      <c r="U39" s="255">
        <v>0</v>
      </c>
      <c r="V39" s="255">
        <v>0</v>
      </c>
      <c r="W39" s="255">
        <v>0</v>
      </c>
      <c r="X39" s="155">
        <f t="shared" si="8"/>
        <v>0</v>
      </c>
    </row>
    <row r="40" spans="1:24" ht="11.25" x14ac:dyDescent="0.2">
      <c r="A40" s="154">
        <v>8</v>
      </c>
      <c r="B40" s="118" t="s">
        <v>1052</v>
      </c>
      <c r="C40" s="145" t="s">
        <v>215</v>
      </c>
      <c r="D40" s="254">
        <v>0</v>
      </c>
      <c r="E40" s="254">
        <v>0</v>
      </c>
      <c r="F40" s="254">
        <v>0</v>
      </c>
      <c r="G40" s="254">
        <v>0</v>
      </c>
      <c r="H40" s="254">
        <v>0</v>
      </c>
      <c r="I40" s="254">
        <v>0</v>
      </c>
      <c r="J40" s="254">
        <v>0</v>
      </c>
      <c r="K40" s="254">
        <v>0</v>
      </c>
      <c r="L40" s="255">
        <v>0</v>
      </c>
      <c r="M40" s="255">
        <v>0</v>
      </c>
      <c r="N40" s="255">
        <v>0</v>
      </c>
      <c r="O40" s="255">
        <v>0</v>
      </c>
      <c r="P40" s="255">
        <v>0</v>
      </c>
      <c r="Q40" s="255">
        <v>0</v>
      </c>
      <c r="R40" s="255">
        <v>0</v>
      </c>
      <c r="S40" s="255">
        <v>0</v>
      </c>
      <c r="T40" s="255">
        <v>0</v>
      </c>
      <c r="U40" s="255">
        <v>0</v>
      </c>
      <c r="V40" s="255">
        <v>0</v>
      </c>
      <c r="W40" s="255">
        <v>0</v>
      </c>
      <c r="X40" s="155">
        <f t="shared" si="8"/>
        <v>0</v>
      </c>
    </row>
    <row r="41" spans="1:24" ht="11.25" x14ac:dyDescent="0.2">
      <c r="A41" s="154">
        <v>9</v>
      </c>
      <c r="B41" s="118" t="s">
        <v>1053</v>
      </c>
      <c r="C41" s="145" t="s">
        <v>216</v>
      </c>
      <c r="D41" s="254">
        <v>0</v>
      </c>
      <c r="E41" s="254">
        <v>0</v>
      </c>
      <c r="F41" s="254">
        <v>0</v>
      </c>
      <c r="G41" s="254">
        <v>0</v>
      </c>
      <c r="H41" s="254">
        <v>0</v>
      </c>
      <c r="I41" s="254">
        <v>0</v>
      </c>
      <c r="J41" s="254">
        <v>0</v>
      </c>
      <c r="K41" s="254">
        <v>0</v>
      </c>
      <c r="L41" s="255">
        <v>0</v>
      </c>
      <c r="M41" s="255">
        <v>0</v>
      </c>
      <c r="N41" s="255">
        <v>0</v>
      </c>
      <c r="O41" s="255">
        <v>0</v>
      </c>
      <c r="P41" s="255">
        <v>0</v>
      </c>
      <c r="Q41" s="255">
        <v>0</v>
      </c>
      <c r="R41" s="255">
        <v>0</v>
      </c>
      <c r="S41" s="255">
        <v>0</v>
      </c>
      <c r="T41" s="255">
        <v>0</v>
      </c>
      <c r="U41" s="255">
        <v>0</v>
      </c>
      <c r="V41" s="255">
        <v>0</v>
      </c>
      <c r="W41" s="255">
        <v>0</v>
      </c>
      <c r="X41" s="155">
        <f t="shared" si="8"/>
        <v>0</v>
      </c>
    </row>
    <row r="42" spans="1:24" ht="11.25" x14ac:dyDescent="0.2">
      <c r="A42" s="154">
        <v>10</v>
      </c>
      <c r="B42" s="118" t="s">
        <v>1055</v>
      </c>
      <c r="C42" s="145" t="s">
        <v>217</v>
      </c>
      <c r="D42" s="254">
        <v>0</v>
      </c>
      <c r="E42" s="254">
        <v>0</v>
      </c>
      <c r="F42" s="254">
        <v>0</v>
      </c>
      <c r="G42" s="254">
        <v>0</v>
      </c>
      <c r="H42" s="254">
        <v>0</v>
      </c>
      <c r="I42" s="254">
        <v>0</v>
      </c>
      <c r="J42" s="254">
        <v>0</v>
      </c>
      <c r="K42" s="254">
        <v>0</v>
      </c>
      <c r="L42" s="255">
        <v>0</v>
      </c>
      <c r="M42" s="255">
        <v>0</v>
      </c>
      <c r="N42" s="255">
        <v>0</v>
      </c>
      <c r="O42" s="255">
        <v>0</v>
      </c>
      <c r="P42" s="255">
        <v>0</v>
      </c>
      <c r="Q42" s="255">
        <v>0</v>
      </c>
      <c r="R42" s="255">
        <v>0</v>
      </c>
      <c r="S42" s="255">
        <v>0</v>
      </c>
      <c r="T42" s="255">
        <v>0</v>
      </c>
      <c r="U42" s="255">
        <v>0</v>
      </c>
      <c r="V42" s="255">
        <v>0</v>
      </c>
      <c r="W42" s="255">
        <v>0</v>
      </c>
      <c r="X42" s="155">
        <f t="shared" si="8"/>
        <v>0</v>
      </c>
    </row>
    <row r="43" spans="1:24" ht="11.25" x14ac:dyDescent="0.2">
      <c r="A43" s="154">
        <v>11</v>
      </c>
      <c r="C43" s="159" t="s">
        <v>1092</v>
      </c>
      <c r="D43" s="160">
        <f t="shared" ref="D43:W43" si="9">SUM(D37:D42)</f>
        <v>0</v>
      </c>
      <c r="E43" s="160">
        <f t="shared" si="9"/>
        <v>0</v>
      </c>
      <c r="F43" s="160">
        <f t="shared" si="9"/>
        <v>0</v>
      </c>
      <c r="G43" s="160">
        <f t="shared" si="9"/>
        <v>0</v>
      </c>
      <c r="H43" s="160">
        <f t="shared" si="9"/>
        <v>0</v>
      </c>
      <c r="I43" s="160">
        <f t="shared" si="9"/>
        <v>0</v>
      </c>
      <c r="J43" s="160">
        <f t="shared" si="9"/>
        <v>0</v>
      </c>
      <c r="K43" s="160">
        <f t="shared" si="9"/>
        <v>0</v>
      </c>
      <c r="L43" s="160">
        <f t="shared" si="9"/>
        <v>0</v>
      </c>
      <c r="M43" s="160">
        <f t="shared" si="9"/>
        <v>0</v>
      </c>
      <c r="N43" s="160">
        <f t="shared" si="9"/>
        <v>0</v>
      </c>
      <c r="O43" s="160">
        <f t="shared" si="9"/>
        <v>0</v>
      </c>
      <c r="P43" s="160">
        <f t="shared" si="9"/>
        <v>0</v>
      </c>
      <c r="Q43" s="160">
        <f t="shared" si="9"/>
        <v>0</v>
      </c>
      <c r="R43" s="160">
        <f t="shared" si="9"/>
        <v>0</v>
      </c>
      <c r="S43" s="160">
        <f t="shared" si="9"/>
        <v>0</v>
      </c>
      <c r="T43" s="160">
        <f t="shared" si="9"/>
        <v>0</v>
      </c>
      <c r="U43" s="160">
        <f t="shared" si="9"/>
        <v>0</v>
      </c>
      <c r="V43" s="160">
        <f t="shared" si="9"/>
        <v>0</v>
      </c>
      <c r="W43" s="160">
        <f t="shared" si="9"/>
        <v>0</v>
      </c>
      <c r="X43" s="155">
        <f t="shared" si="8"/>
        <v>0</v>
      </c>
    </row>
    <row r="44" spans="1:24" ht="11.25" x14ac:dyDescent="0.2">
      <c r="A44" s="183" t="s">
        <v>708</v>
      </c>
      <c r="B44" s="181"/>
      <c r="C44" s="161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</row>
    <row r="45" spans="1:24" ht="11.25" x14ac:dyDescent="0.2">
      <c r="A45" s="154">
        <v>5</v>
      </c>
      <c r="B45" s="118" t="s">
        <v>1048</v>
      </c>
      <c r="C45" s="80" t="s">
        <v>1186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95">
        <v>0</v>
      </c>
      <c r="R45" s="95">
        <v>0</v>
      </c>
      <c r="S45" s="95">
        <v>0</v>
      </c>
      <c r="T45" s="95">
        <v>0</v>
      </c>
      <c r="U45" s="95">
        <v>0</v>
      </c>
      <c r="V45" s="95">
        <v>0</v>
      </c>
      <c r="W45" s="95">
        <v>0</v>
      </c>
      <c r="X45" s="155">
        <f t="shared" ref="X45:X51" si="10">SUM(D45:W45)</f>
        <v>0</v>
      </c>
    </row>
    <row r="46" spans="1:24" ht="11.25" x14ac:dyDescent="0.2">
      <c r="A46" s="154">
        <v>6</v>
      </c>
      <c r="B46" s="118" t="s">
        <v>1049</v>
      </c>
      <c r="C46" s="80" t="s">
        <v>1362</v>
      </c>
      <c r="D46" s="254">
        <v>0</v>
      </c>
      <c r="E46" s="254">
        <v>0</v>
      </c>
      <c r="F46" s="254">
        <v>0</v>
      </c>
      <c r="G46" s="254">
        <v>0</v>
      </c>
      <c r="H46" s="254">
        <v>0</v>
      </c>
      <c r="I46" s="254">
        <v>0</v>
      </c>
      <c r="J46" s="254">
        <v>0</v>
      </c>
      <c r="K46" s="254">
        <v>0</v>
      </c>
      <c r="L46" s="254">
        <v>0</v>
      </c>
      <c r="M46" s="254">
        <v>0</v>
      </c>
      <c r="N46" s="254">
        <v>0</v>
      </c>
      <c r="O46" s="254">
        <v>0</v>
      </c>
      <c r="P46" s="254">
        <v>0</v>
      </c>
      <c r="Q46" s="254">
        <v>0</v>
      </c>
      <c r="R46" s="254">
        <v>0</v>
      </c>
      <c r="S46" s="254">
        <v>0</v>
      </c>
      <c r="T46" s="254">
        <v>0</v>
      </c>
      <c r="U46" s="254">
        <v>0</v>
      </c>
      <c r="V46" s="254">
        <v>0</v>
      </c>
      <c r="W46" s="254">
        <v>0</v>
      </c>
      <c r="X46" s="155">
        <f t="shared" si="10"/>
        <v>0</v>
      </c>
    </row>
    <row r="47" spans="1:24" ht="11.25" x14ac:dyDescent="0.2">
      <c r="A47" s="154">
        <v>7</v>
      </c>
      <c r="B47" s="118" t="s">
        <v>1050</v>
      </c>
      <c r="C47" s="145" t="s">
        <v>214</v>
      </c>
      <c r="D47" s="254">
        <v>0</v>
      </c>
      <c r="E47" s="254">
        <v>0</v>
      </c>
      <c r="F47" s="254">
        <v>0</v>
      </c>
      <c r="G47" s="254">
        <v>0</v>
      </c>
      <c r="H47" s="254">
        <v>0</v>
      </c>
      <c r="I47" s="254">
        <v>0</v>
      </c>
      <c r="J47" s="254">
        <v>0</v>
      </c>
      <c r="K47" s="254">
        <v>0</v>
      </c>
      <c r="L47" s="255">
        <v>0</v>
      </c>
      <c r="M47" s="255">
        <v>0</v>
      </c>
      <c r="N47" s="255">
        <v>0</v>
      </c>
      <c r="O47" s="255">
        <v>0</v>
      </c>
      <c r="P47" s="255">
        <v>0</v>
      </c>
      <c r="Q47" s="255">
        <v>0</v>
      </c>
      <c r="R47" s="255">
        <v>0</v>
      </c>
      <c r="S47" s="255">
        <v>0</v>
      </c>
      <c r="T47" s="255">
        <v>0</v>
      </c>
      <c r="U47" s="255">
        <v>0</v>
      </c>
      <c r="V47" s="255">
        <v>0</v>
      </c>
      <c r="W47" s="255">
        <v>0</v>
      </c>
      <c r="X47" s="155">
        <f t="shared" si="10"/>
        <v>0</v>
      </c>
    </row>
    <row r="48" spans="1:24" ht="11.25" x14ac:dyDescent="0.2">
      <c r="A48" s="154">
        <v>8</v>
      </c>
      <c r="B48" s="118" t="s">
        <v>1052</v>
      </c>
      <c r="C48" s="145" t="s">
        <v>215</v>
      </c>
      <c r="D48" s="254">
        <v>0</v>
      </c>
      <c r="E48" s="254">
        <v>0</v>
      </c>
      <c r="F48" s="254">
        <v>0</v>
      </c>
      <c r="G48" s="254">
        <v>0</v>
      </c>
      <c r="H48" s="254">
        <v>0</v>
      </c>
      <c r="I48" s="254">
        <v>0</v>
      </c>
      <c r="J48" s="254">
        <v>0</v>
      </c>
      <c r="K48" s="254">
        <v>0</v>
      </c>
      <c r="L48" s="255">
        <v>0</v>
      </c>
      <c r="M48" s="255">
        <v>0</v>
      </c>
      <c r="N48" s="255">
        <v>0</v>
      </c>
      <c r="O48" s="255">
        <v>0</v>
      </c>
      <c r="P48" s="255">
        <v>0</v>
      </c>
      <c r="Q48" s="255">
        <v>0</v>
      </c>
      <c r="R48" s="255">
        <v>0</v>
      </c>
      <c r="S48" s="255">
        <v>0</v>
      </c>
      <c r="T48" s="255">
        <v>0</v>
      </c>
      <c r="U48" s="255">
        <v>0</v>
      </c>
      <c r="V48" s="255">
        <v>0</v>
      </c>
      <c r="W48" s="255">
        <v>0</v>
      </c>
      <c r="X48" s="155">
        <f t="shared" si="10"/>
        <v>0</v>
      </c>
    </row>
    <row r="49" spans="1:24" ht="11.25" x14ac:dyDescent="0.2">
      <c r="A49" s="154">
        <v>9</v>
      </c>
      <c r="B49" s="118" t="s">
        <v>1053</v>
      </c>
      <c r="C49" s="145" t="s">
        <v>216</v>
      </c>
      <c r="D49" s="254">
        <v>0</v>
      </c>
      <c r="E49" s="254">
        <v>0</v>
      </c>
      <c r="F49" s="254">
        <v>0</v>
      </c>
      <c r="G49" s="254">
        <v>0</v>
      </c>
      <c r="H49" s="254">
        <v>0</v>
      </c>
      <c r="I49" s="254">
        <v>0</v>
      </c>
      <c r="J49" s="254">
        <v>0</v>
      </c>
      <c r="K49" s="254">
        <v>0</v>
      </c>
      <c r="L49" s="255">
        <v>0</v>
      </c>
      <c r="M49" s="255">
        <v>0</v>
      </c>
      <c r="N49" s="255">
        <v>0</v>
      </c>
      <c r="O49" s="255">
        <v>0</v>
      </c>
      <c r="P49" s="255">
        <v>0</v>
      </c>
      <c r="Q49" s="255">
        <v>0</v>
      </c>
      <c r="R49" s="255">
        <v>0</v>
      </c>
      <c r="S49" s="255">
        <v>0</v>
      </c>
      <c r="T49" s="255">
        <v>0</v>
      </c>
      <c r="U49" s="255">
        <v>0</v>
      </c>
      <c r="V49" s="255">
        <v>0</v>
      </c>
      <c r="W49" s="255">
        <v>0</v>
      </c>
      <c r="X49" s="155">
        <f t="shared" si="10"/>
        <v>0</v>
      </c>
    </row>
    <row r="50" spans="1:24" ht="11.25" x14ac:dyDescent="0.2">
      <c r="A50" s="154">
        <v>10</v>
      </c>
      <c r="B50" s="118" t="s">
        <v>1055</v>
      </c>
      <c r="C50" s="145" t="s">
        <v>217</v>
      </c>
      <c r="D50" s="254">
        <v>0</v>
      </c>
      <c r="E50" s="254">
        <v>0</v>
      </c>
      <c r="F50" s="254">
        <v>0</v>
      </c>
      <c r="G50" s="254">
        <v>0</v>
      </c>
      <c r="H50" s="254">
        <v>0</v>
      </c>
      <c r="I50" s="254">
        <v>0</v>
      </c>
      <c r="J50" s="254">
        <v>0</v>
      </c>
      <c r="K50" s="254">
        <v>0</v>
      </c>
      <c r="L50" s="255">
        <v>0</v>
      </c>
      <c r="M50" s="255">
        <v>0</v>
      </c>
      <c r="N50" s="255">
        <v>0</v>
      </c>
      <c r="O50" s="255">
        <v>0</v>
      </c>
      <c r="P50" s="255">
        <v>0</v>
      </c>
      <c r="Q50" s="255">
        <v>0</v>
      </c>
      <c r="R50" s="255">
        <v>0</v>
      </c>
      <c r="S50" s="255">
        <v>0</v>
      </c>
      <c r="T50" s="255">
        <v>0</v>
      </c>
      <c r="U50" s="255">
        <v>0</v>
      </c>
      <c r="V50" s="255">
        <v>0</v>
      </c>
      <c r="W50" s="255">
        <v>0</v>
      </c>
      <c r="X50" s="155">
        <f t="shared" si="10"/>
        <v>0</v>
      </c>
    </row>
    <row r="51" spans="1:24" ht="11.25" x14ac:dyDescent="0.2">
      <c r="A51" s="154">
        <v>11</v>
      </c>
      <c r="C51" s="159" t="s">
        <v>1093</v>
      </c>
      <c r="D51" s="160">
        <f t="shared" ref="D51:W51" si="11">SUM(D45:D50)</f>
        <v>0</v>
      </c>
      <c r="E51" s="160">
        <f t="shared" si="11"/>
        <v>0</v>
      </c>
      <c r="F51" s="160">
        <f t="shared" si="11"/>
        <v>0</v>
      </c>
      <c r="G51" s="160">
        <f t="shared" si="11"/>
        <v>0</v>
      </c>
      <c r="H51" s="160">
        <f t="shared" si="11"/>
        <v>0</v>
      </c>
      <c r="I51" s="160">
        <f t="shared" si="11"/>
        <v>0</v>
      </c>
      <c r="J51" s="160">
        <f t="shared" si="11"/>
        <v>0</v>
      </c>
      <c r="K51" s="160">
        <f t="shared" si="11"/>
        <v>0</v>
      </c>
      <c r="L51" s="160">
        <f t="shared" si="11"/>
        <v>0</v>
      </c>
      <c r="M51" s="160">
        <f t="shared" si="11"/>
        <v>0</v>
      </c>
      <c r="N51" s="160">
        <f t="shared" si="11"/>
        <v>0</v>
      </c>
      <c r="O51" s="160">
        <f t="shared" si="11"/>
        <v>0</v>
      </c>
      <c r="P51" s="160">
        <f t="shared" si="11"/>
        <v>0</v>
      </c>
      <c r="Q51" s="160">
        <f t="shared" si="11"/>
        <v>0</v>
      </c>
      <c r="R51" s="160">
        <f t="shared" si="11"/>
        <v>0</v>
      </c>
      <c r="S51" s="160">
        <f t="shared" si="11"/>
        <v>0</v>
      </c>
      <c r="T51" s="160">
        <f t="shared" si="11"/>
        <v>0</v>
      </c>
      <c r="U51" s="160">
        <f t="shared" si="11"/>
        <v>0</v>
      </c>
      <c r="V51" s="160">
        <f t="shared" si="11"/>
        <v>0</v>
      </c>
      <c r="W51" s="160">
        <f t="shared" si="11"/>
        <v>0</v>
      </c>
      <c r="X51" s="155">
        <f t="shared" si="10"/>
        <v>0</v>
      </c>
    </row>
    <row r="52" spans="1:24" ht="11.25" x14ac:dyDescent="0.2">
      <c r="A52" s="182" t="s">
        <v>455</v>
      </c>
      <c r="B52" s="181"/>
      <c r="C52" s="161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</row>
    <row r="53" spans="1:24" ht="11.25" x14ac:dyDescent="0.2">
      <c r="A53" s="182" t="s">
        <v>456</v>
      </c>
      <c r="B53" s="181"/>
      <c r="C53" s="161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</row>
    <row r="54" spans="1:24" ht="11.25" x14ac:dyDescent="0.2">
      <c r="A54" s="182" t="s">
        <v>467</v>
      </c>
      <c r="B54" s="181"/>
      <c r="C54" s="161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</row>
    <row r="55" spans="1:24" ht="11.25" x14ac:dyDescent="0.2">
      <c r="A55" s="182" t="s">
        <v>469</v>
      </c>
      <c r="B55" s="181"/>
      <c r="C55" s="161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</row>
    <row r="56" spans="1:24" ht="11.25" x14ac:dyDescent="0.2">
      <c r="A56" s="182" t="s">
        <v>471</v>
      </c>
      <c r="B56" s="181"/>
      <c r="C56" s="161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</row>
    <row r="57" spans="1:24" ht="11.25" x14ac:dyDescent="0.2">
      <c r="A57" s="182" t="s">
        <v>1310</v>
      </c>
      <c r="B57" s="181"/>
      <c r="C57" s="161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</row>
    <row r="58" spans="1:24" ht="11.25" x14ac:dyDescent="0.2">
      <c r="A58" s="182" t="s">
        <v>473</v>
      </c>
      <c r="B58" s="181"/>
      <c r="C58" s="161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</row>
    <row r="59" spans="1:24" ht="11.25" x14ac:dyDescent="0.2">
      <c r="A59" s="182" t="s">
        <v>478</v>
      </c>
      <c r="B59" s="181"/>
      <c r="C59" s="161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</row>
    <row r="60" spans="1:24" ht="11.25" x14ac:dyDescent="0.2">
      <c r="A60" s="154">
        <v>12</v>
      </c>
      <c r="B60" s="118" t="s">
        <v>1048</v>
      </c>
      <c r="C60" s="80" t="s">
        <v>1186</v>
      </c>
      <c r="D60" s="95">
        <v>0</v>
      </c>
      <c r="E60" s="95">
        <v>0</v>
      </c>
      <c r="F60" s="95">
        <v>0</v>
      </c>
      <c r="G60" s="95">
        <v>0</v>
      </c>
      <c r="H60" s="95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95">
        <v>0</v>
      </c>
      <c r="P60" s="95">
        <v>0</v>
      </c>
      <c r="Q60" s="95">
        <v>0</v>
      </c>
      <c r="R60" s="95">
        <v>0</v>
      </c>
      <c r="S60" s="95">
        <v>0</v>
      </c>
      <c r="T60" s="95">
        <v>0</v>
      </c>
      <c r="U60" s="95">
        <v>0</v>
      </c>
      <c r="V60" s="95">
        <v>0</v>
      </c>
      <c r="W60" s="95">
        <v>0</v>
      </c>
      <c r="X60" s="155">
        <f t="shared" ref="X60:X67" si="12">SUM(D60:W60)</f>
        <v>0</v>
      </c>
    </row>
    <row r="61" spans="1:24" ht="11.25" x14ac:dyDescent="0.2">
      <c r="A61" s="154">
        <v>13</v>
      </c>
      <c r="B61" s="118" t="s">
        <v>1049</v>
      </c>
      <c r="C61" s="80" t="s">
        <v>1362</v>
      </c>
      <c r="D61" s="254">
        <v>0</v>
      </c>
      <c r="E61" s="254">
        <v>0</v>
      </c>
      <c r="F61" s="254">
        <v>0</v>
      </c>
      <c r="G61" s="254">
        <v>0</v>
      </c>
      <c r="H61" s="254">
        <v>0</v>
      </c>
      <c r="I61" s="254">
        <v>0</v>
      </c>
      <c r="J61" s="254">
        <v>0</v>
      </c>
      <c r="K61" s="254">
        <v>0</v>
      </c>
      <c r="L61" s="254">
        <v>0</v>
      </c>
      <c r="M61" s="254">
        <v>0</v>
      </c>
      <c r="N61" s="254">
        <v>0</v>
      </c>
      <c r="O61" s="254">
        <v>0</v>
      </c>
      <c r="P61" s="254">
        <v>0</v>
      </c>
      <c r="Q61" s="254">
        <v>0</v>
      </c>
      <c r="R61" s="254">
        <v>0</v>
      </c>
      <c r="S61" s="254">
        <v>0</v>
      </c>
      <c r="T61" s="254">
        <v>0</v>
      </c>
      <c r="U61" s="254">
        <v>0</v>
      </c>
      <c r="V61" s="254">
        <v>0</v>
      </c>
      <c r="W61" s="254">
        <v>0</v>
      </c>
      <c r="X61" s="155">
        <f t="shared" si="12"/>
        <v>0</v>
      </c>
    </row>
    <row r="62" spans="1:24" ht="11.25" x14ac:dyDescent="0.2">
      <c r="A62" s="154">
        <v>14</v>
      </c>
      <c r="B62" s="118" t="s">
        <v>1050</v>
      </c>
      <c r="C62" s="145" t="s">
        <v>214</v>
      </c>
      <c r="D62" s="254">
        <v>0</v>
      </c>
      <c r="E62" s="254">
        <v>0</v>
      </c>
      <c r="F62" s="254">
        <v>0</v>
      </c>
      <c r="G62" s="254">
        <v>0</v>
      </c>
      <c r="H62" s="254">
        <v>0</v>
      </c>
      <c r="I62" s="254">
        <v>0</v>
      </c>
      <c r="J62" s="254">
        <v>0</v>
      </c>
      <c r="K62" s="254">
        <v>0</v>
      </c>
      <c r="L62" s="255">
        <v>0</v>
      </c>
      <c r="M62" s="255">
        <v>0</v>
      </c>
      <c r="N62" s="255">
        <v>0</v>
      </c>
      <c r="O62" s="255">
        <v>0</v>
      </c>
      <c r="P62" s="255">
        <v>0</v>
      </c>
      <c r="Q62" s="255">
        <v>0</v>
      </c>
      <c r="R62" s="255">
        <v>0</v>
      </c>
      <c r="S62" s="255">
        <v>0</v>
      </c>
      <c r="T62" s="255">
        <v>0</v>
      </c>
      <c r="U62" s="255">
        <v>0</v>
      </c>
      <c r="V62" s="255">
        <v>0</v>
      </c>
      <c r="W62" s="255">
        <v>0</v>
      </c>
      <c r="X62" s="155">
        <f t="shared" si="12"/>
        <v>0</v>
      </c>
    </row>
    <row r="63" spans="1:24" ht="11.25" x14ac:dyDescent="0.2">
      <c r="A63" s="154">
        <v>15</v>
      </c>
      <c r="B63" s="118" t="s">
        <v>1051</v>
      </c>
      <c r="C63" s="145" t="s">
        <v>218</v>
      </c>
      <c r="D63" s="254">
        <v>0</v>
      </c>
      <c r="E63" s="254">
        <v>0</v>
      </c>
      <c r="F63" s="254">
        <v>0</v>
      </c>
      <c r="G63" s="254">
        <v>0</v>
      </c>
      <c r="H63" s="254">
        <v>0</v>
      </c>
      <c r="I63" s="254">
        <v>0</v>
      </c>
      <c r="J63" s="254">
        <v>0</v>
      </c>
      <c r="K63" s="254">
        <v>0</v>
      </c>
      <c r="L63" s="255">
        <v>0</v>
      </c>
      <c r="M63" s="255">
        <v>0</v>
      </c>
      <c r="N63" s="255">
        <v>0</v>
      </c>
      <c r="O63" s="255">
        <v>0</v>
      </c>
      <c r="P63" s="255">
        <v>0</v>
      </c>
      <c r="Q63" s="255">
        <v>0</v>
      </c>
      <c r="R63" s="255">
        <v>0</v>
      </c>
      <c r="S63" s="255">
        <v>0</v>
      </c>
      <c r="T63" s="255">
        <v>0</v>
      </c>
      <c r="U63" s="255">
        <v>0</v>
      </c>
      <c r="V63" s="255">
        <v>0</v>
      </c>
      <c r="W63" s="255">
        <v>0</v>
      </c>
      <c r="X63" s="155">
        <f t="shared" si="12"/>
        <v>0</v>
      </c>
    </row>
    <row r="64" spans="1:24" ht="11.25" x14ac:dyDescent="0.2">
      <c r="A64" s="154">
        <v>16</v>
      </c>
      <c r="B64" s="118" t="s">
        <v>1052</v>
      </c>
      <c r="C64" s="145" t="s">
        <v>215</v>
      </c>
      <c r="D64" s="254">
        <v>0</v>
      </c>
      <c r="E64" s="254">
        <v>0</v>
      </c>
      <c r="F64" s="254">
        <v>0</v>
      </c>
      <c r="G64" s="254">
        <v>0</v>
      </c>
      <c r="H64" s="254">
        <v>0</v>
      </c>
      <c r="I64" s="254">
        <v>0</v>
      </c>
      <c r="J64" s="254">
        <v>0</v>
      </c>
      <c r="K64" s="254">
        <v>0</v>
      </c>
      <c r="L64" s="255">
        <v>0</v>
      </c>
      <c r="M64" s="255">
        <v>0</v>
      </c>
      <c r="N64" s="255">
        <v>0</v>
      </c>
      <c r="O64" s="255">
        <v>0</v>
      </c>
      <c r="P64" s="255">
        <v>0</v>
      </c>
      <c r="Q64" s="255">
        <v>0</v>
      </c>
      <c r="R64" s="255">
        <v>0</v>
      </c>
      <c r="S64" s="255">
        <v>0</v>
      </c>
      <c r="T64" s="255">
        <v>0</v>
      </c>
      <c r="U64" s="255">
        <v>0</v>
      </c>
      <c r="V64" s="255">
        <v>0</v>
      </c>
      <c r="W64" s="255">
        <v>0</v>
      </c>
      <c r="X64" s="155">
        <f t="shared" si="12"/>
        <v>0</v>
      </c>
    </row>
    <row r="65" spans="1:24" ht="11.25" x14ac:dyDescent="0.2">
      <c r="A65" s="154">
        <v>17</v>
      </c>
      <c r="B65" s="118" t="s">
        <v>1053</v>
      </c>
      <c r="C65" s="145" t="s">
        <v>216</v>
      </c>
      <c r="D65" s="254">
        <v>0</v>
      </c>
      <c r="E65" s="254">
        <v>0</v>
      </c>
      <c r="F65" s="254">
        <v>0</v>
      </c>
      <c r="G65" s="254">
        <v>0</v>
      </c>
      <c r="H65" s="254">
        <v>0</v>
      </c>
      <c r="I65" s="254">
        <v>0</v>
      </c>
      <c r="J65" s="254">
        <v>0</v>
      </c>
      <c r="K65" s="254">
        <v>0</v>
      </c>
      <c r="L65" s="255">
        <v>0</v>
      </c>
      <c r="M65" s="255">
        <v>0</v>
      </c>
      <c r="N65" s="255">
        <v>0</v>
      </c>
      <c r="O65" s="255">
        <v>0</v>
      </c>
      <c r="P65" s="255">
        <v>0</v>
      </c>
      <c r="Q65" s="255">
        <v>0</v>
      </c>
      <c r="R65" s="255">
        <v>0</v>
      </c>
      <c r="S65" s="255">
        <v>0</v>
      </c>
      <c r="T65" s="255">
        <v>0</v>
      </c>
      <c r="U65" s="255">
        <v>0</v>
      </c>
      <c r="V65" s="255">
        <v>0</v>
      </c>
      <c r="W65" s="255">
        <v>0</v>
      </c>
      <c r="X65" s="155">
        <f t="shared" si="12"/>
        <v>0</v>
      </c>
    </row>
    <row r="66" spans="1:24" ht="11.25" x14ac:dyDescent="0.2">
      <c r="A66" s="154">
        <v>18</v>
      </c>
      <c r="B66" s="118" t="s">
        <v>1055</v>
      </c>
      <c r="C66" s="145" t="s">
        <v>217</v>
      </c>
      <c r="D66" s="254">
        <v>0</v>
      </c>
      <c r="E66" s="254">
        <v>0</v>
      </c>
      <c r="F66" s="254">
        <v>0</v>
      </c>
      <c r="G66" s="254">
        <v>0</v>
      </c>
      <c r="H66" s="254">
        <v>0</v>
      </c>
      <c r="I66" s="254">
        <v>0</v>
      </c>
      <c r="J66" s="254">
        <v>0</v>
      </c>
      <c r="K66" s="254">
        <v>0</v>
      </c>
      <c r="L66" s="255">
        <v>0</v>
      </c>
      <c r="M66" s="255">
        <v>0</v>
      </c>
      <c r="N66" s="255">
        <v>0</v>
      </c>
      <c r="O66" s="255">
        <v>0</v>
      </c>
      <c r="P66" s="255">
        <v>0</v>
      </c>
      <c r="Q66" s="255">
        <v>0</v>
      </c>
      <c r="R66" s="255">
        <v>0</v>
      </c>
      <c r="S66" s="255">
        <v>0</v>
      </c>
      <c r="T66" s="255">
        <v>0</v>
      </c>
      <c r="U66" s="255">
        <v>0</v>
      </c>
      <c r="V66" s="255">
        <v>0</v>
      </c>
      <c r="W66" s="255">
        <v>0</v>
      </c>
      <c r="X66" s="155">
        <f t="shared" si="12"/>
        <v>0</v>
      </c>
    </row>
    <row r="67" spans="1:24" ht="11.25" x14ac:dyDescent="0.2">
      <c r="A67" s="163">
        <v>19</v>
      </c>
      <c r="C67" s="164" t="s">
        <v>235</v>
      </c>
      <c r="D67" s="160">
        <f t="shared" ref="D67:W67" si="13">SUM(D60:D66)</f>
        <v>0</v>
      </c>
      <c r="E67" s="160">
        <f t="shared" si="13"/>
        <v>0</v>
      </c>
      <c r="F67" s="160">
        <f t="shared" si="13"/>
        <v>0</v>
      </c>
      <c r="G67" s="160">
        <f t="shared" si="13"/>
        <v>0</v>
      </c>
      <c r="H67" s="160">
        <f t="shared" si="13"/>
        <v>0</v>
      </c>
      <c r="I67" s="160">
        <f t="shared" si="13"/>
        <v>0</v>
      </c>
      <c r="J67" s="160">
        <f t="shared" si="13"/>
        <v>0</v>
      </c>
      <c r="K67" s="160">
        <f t="shared" si="13"/>
        <v>0</v>
      </c>
      <c r="L67" s="160">
        <f t="shared" si="13"/>
        <v>0</v>
      </c>
      <c r="M67" s="160">
        <f t="shared" si="13"/>
        <v>0</v>
      </c>
      <c r="N67" s="160">
        <f t="shared" si="13"/>
        <v>0</v>
      </c>
      <c r="O67" s="160">
        <f t="shared" si="13"/>
        <v>0</v>
      </c>
      <c r="P67" s="160">
        <f t="shared" si="13"/>
        <v>0</v>
      </c>
      <c r="Q67" s="160">
        <f t="shared" si="13"/>
        <v>0</v>
      </c>
      <c r="R67" s="160">
        <f t="shared" si="13"/>
        <v>0</v>
      </c>
      <c r="S67" s="160">
        <f t="shared" si="13"/>
        <v>0</v>
      </c>
      <c r="T67" s="160">
        <f t="shared" si="13"/>
        <v>0</v>
      </c>
      <c r="U67" s="160">
        <f t="shared" si="13"/>
        <v>0</v>
      </c>
      <c r="V67" s="160">
        <f t="shared" si="13"/>
        <v>0</v>
      </c>
      <c r="W67" s="160">
        <f t="shared" si="13"/>
        <v>0</v>
      </c>
      <c r="X67" s="155">
        <f t="shared" si="12"/>
        <v>0</v>
      </c>
    </row>
    <row r="68" spans="1:24" ht="11.25" x14ac:dyDescent="0.2">
      <c r="A68" s="183" t="s">
        <v>958</v>
      </c>
      <c r="B68" s="181"/>
      <c r="C68" s="161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</row>
    <row r="69" spans="1:24" ht="11.25" x14ac:dyDescent="0.2">
      <c r="A69" s="154">
        <v>20</v>
      </c>
      <c r="B69" s="118" t="s">
        <v>1048</v>
      </c>
      <c r="C69" s="80" t="s">
        <v>1186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95">
        <v>0</v>
      </c>
      <c r="R69" s="95">
        <v>0</v>
      </c>
      <c r="S69" s="95">
        <v>0</v>
      </c>
      <c r="T69" s="95">
        <v>0</v>
      </c>
      <c r="U69" s="95">
        <v>0</v>
      </c>
      <c r="V69" s="95">
        <v>0</v>
      </c>
      <c r="W69" s="95">
        <v>0</v>
      </c>
      <c r="X69" s="155">
        <f t="shared" ref="X69:X75" si="14">SUM(D69:W69)</f>
        <v>0</v>
      </c>
    </row>
    <row r="70" spans="1:24" ht="11.25" x14ac:dyDescent="0.2">
      <c r="A70" s="154">
        <v>21</v>
      </c>
      <c r="B70" s="118" t="s">
        <v>1049</v>
      </c>
      <c r="C70" s="80" t="s">
        <v>1362</v>
      </c>
      <c r="D70" s="254">
        <v>0</v>
      </c>
      <c r="E70" s="254">
        <v>0</v>
      </c>
      <c r="F70" s="254">
        <v>0</v>
      </c>
      <c r="G70" s="254">
        <v>0</v>
      </c>
      <c r="H70" s="254">
        <v>0</v>
      </c>
      <c r="I70" s="254">
        <v>0</v>
      </c>
      <c r="J70" s="254">
        <v>0</v>
      </c>
      <c r="K70" s="254">
        <v>0</v>
      </c>
      <c r="L70" s="254">
        <v>0</v>
      </c>
      <c r="M70" s="254">
        <v>0</v>
      </c>
      <c r="N70" s="254">
        <v>0</v>
      </c>
      <c r="O70" s="254">
        <v>0</v>
      </c>
      <c r="P70" s="254">
        <v>0</v>
      </c>
      <c r="Q70" s="254">
        <v>0</v>
      </c>
      <c r="R70" s="254">
        <v>0</v>
      </c>
      <c r="S70" s="254">
        <v>0</v>
      </c>
      <c r="T70" s="254">
        <v>0</v>
      </c>
      <c r="U70" s="254">
        <v>0</v>
      </c>
      <c r="V70" s="254">
        <v>0</v>
      </c>
      <c r="W70" s="254">
        <v>0</v>
      </c>
      <c r="X70" s="155">
        <f t="shared" si="14"/>
        <v>0</v>
      </c>
    </row>
    <row r="71" spans="1:24" ht="11.25" x14ac:dyDescent="0.2">
      <c r="A71" s="154">
        <v>22</v>
      </c>
      <c r="B71" s="118" t="s">
        <v>1050</v>
      </c>
      <c r="C71" s="145" t="s">
        <v>214</v>
      </c>
      <c r="D71" s="254">
        <v>0</v>
      </c>
      <c r="E71" s="254">
        <v>0</v>
      </c>
      <c r="F71" s="254">
        <v>0</v>
      </c>
      <c r="G71" s="254">
        <v>0</v>
      </c>
      <c r="H71" s="254">
        <v>0</v>
      </c>
      <c r="I71" s="254">
        <v>0</v>
      </c>
      <c r="J71" s="254">
        <v>0</v>
      </c>
      <c r="K71" s="254">
        <v>0</v>
      </c>
      <c r="L71" s="255">
        <v>0</v>
      </c>
      <c r="M71" s="255">
        <v>0</v>
      </c>
      <c r="N71" s="255">
        <v>0</v>
      </c>
      <c r="O71" s="255">
        <v>0</v>
      </c>
      <c r="P71" s="255">
        <v>0</v>
      </c>
      <c r="Q71" s="255">
        <v>0</v>
      </c>
      <c r="R71" s="255">
        <v>0</v>
      </c>
      <c r="S71" s="255">
        <v>0</v>
      </c>
      <c r="T71" s="255">
        <v>0</v>
      </c>
      <c r="U71" s="255">
        <v>0</v>
      </c>
      <c r="V71" s="255">
        <v>0</v>
      </c>
      <c r="W71" s="255">
        <v>0</v>
      </c>
      <c r="X71" s="155">
        <f t="shared" si="14"/>
        <v>0</v>
      </c>
    </row>
    <row r="72" spans="1:24" ht="11.25" x14ac:dyDescent="0.2">
      <c r="A72" s="154">
        <v>23</v>
      </c>
      <c r="B72" s="118" t="s">
        <v>1052</v>
      </c>
      <c r="C72" s="145" t="s">
        <v>215</v>
      </c>
      <c r="D72" s="254">
        <v>0</v>
      </c>
      <c r="E72" s="254">
        <v>0</v>
      </c>
      <c r="F72" s="254">
        <v>0</v>
      </c>
      <c r="G72" s="254">
        <v>0</v>
      </c>
      <c r="H72" s="254">
        <v>0</v>
      </c>
      <c r="I72" s="254">
        <v>0</v>
      </c>
      <c r="J72" s="254">
        <v>0</v>
      </c>
      <c r="K72" s="254">
        <v>0</v>
      </c>
      <c r="L72" s="255">
        <v>0</v>
      </c>
      <c r="M72" s="255">
        <v>0</v>
      </c>
      <c r="N72" s="255">
        <v>0</v>
      </c>
      <c r="O72" s="255">
        <v>0</v>
      </c>
      <c r="P72" s="255">
        <v>0</v>
      </c>
      <c r="Q72" s="255">
        <v>0</v>
      </c>
      <c r="R72" s="255">
        <v>0</v>
      </c>
      <c r="S72" s="255">
        <v>0</v>
      </c>
      <c r="T72" s="255">
        <v>0</v>
      </c>
      <c r="U72" s="255">
        <v>0</v>
      </c>
      <c r="V72" s="255">
        <v>0</v>
      </c>
      <c r="W72" s="255">
        <v>0</v>
      </c>
      <c r="X72" s="155">
        <f t="shared" si="14"/>
        <v>0</v>
      </c>
    </row>
    <row r="73" spans="1:24" ht="11.25" x14ac:dyDescent="0.2">
      <c r="A73" s="154">
        <v>24</v>
      </c>
      <c r="B73" s="118" t="s">
        <v>1053</v>
      </c>
      <c r="C73" s="145" t="s">
        <v>216</v>
      </c>
      <c r="D73" s="254">
        <v>0</v>
      </c>
      <c r="E73" s="254">
        <v>0</v>
      </c>
      <c r="F73" s="254">
        <v>0</v>
      </c>
      <c r="G73" s="254">
        <v>0</v>
      </c>
      <c r="H73" s="254">
        <v>0</v>
      </c>
      <c r="I73" s="254">
        <v>0</v>
      </c>
      <c r="J73" s="254">
        <v>0</v>
      </c>
      <c r="K73" s="254">
        <v>0</v>
      </c>
      <c r="L73" s="255">
        <v>0</v>
      </c>
      <c r="M73" s="255">
        <v>0</v>
      </c>
      <c r="N73" s="255">
        <v>0</v>
      </c>
      <c r="O73" s="255">
        <v>0</v>
      </c>
      <c r="P73" s="255">
        <v>0</v>
      </c>
      <c r="Q73" s="255">
        <v>0</v>
      </c>
      <c r="R73" s="255">
        <v>0</v>
      </c>
      <c r="S73" s="255">
        <v>0</v>
      </c>
      <c r="T73" s="255">
        <v>0</v>
      </c>
      <c r="U73" s="255">
        <v>0</v>
      </c>
      <c r="V73" s="255">
        <v>0</v>
      </c>
      <c r="W73" s="255">
        <v>0</v>
      </c>
      <c r="X73" s="155">
        <f t="shared" si="14"/>
        <v>0</v>
      </c>
    </row>
    <row r="74" spans="1:24" ht="11.25" x14ac:dyDescent="0.2">
      <c r="A74" s="154">
        <v>25</v>
      </c>
      <c r="B74" s="118" t="s">
        <v>1055</v>
      </c>
      <c r="C74" s="145" t="s">
        <v>217</v>
      </c>
      <c r="D74" s="254">
        <v>0</v>
      </c>
      <c r="E74" s="254">
        <v>0</v>
      </c>
      <c r="F74" s="254">
        <v>0</v>
      </c>
      <c r="G74" s="254">
        <v>0</v>
      </c>
      <c r="H74" s="254">
        <v>0</v>
      </c>
      <c r="I74" s="254">
        <v>0</v>
      </c>
      <c r="J74" s="254">
        <v>0</v>
      </c>
      <c r="K74" s="254">
        <v>0</v>
      </c>
      <c r="L74" s="255">
        <v>0</v>
      </c>
      <c r="M74" s="255">
        <v>0</v>
      </c>
      <c r="N74" s="255">
        <v>0</v>
      </c>
      <c r="O74" s="255">
        <v>0</v>
      </c>
      <c r="P74" s="255">
        <v>0</v>
      </c>
      <c r="Q74" s="255">
        <v>0</v>
      </c>
      <c r="R74" s="255">
        <v>0</v>
      </c>
      <c r="S74" s="255">
        <v>0</v>
      </c>
      <c r="T74" s="255">
        <v>0</v>
      </c>
      <c r="U74" s="255">
        <v>0</v>
      </c>
      <c r="V74" s="255">
        <v>0</v>
      </c>
      <c r="W74" s="255">
        <v>0</v>
      </c>
      <c r="X74" s="155">
        <f t="shared" si="14"/>
        <v>0</v>
      </c>
    </row>
    <row r="75" spans="1:24" ht="11.25" x14ac:dyDescent="0.2">
      <c r="A75" s="154">
        <v>26</v>
      </c>
      <c r="C75" s="159" t="s">
        <v>236</v>
      </c>
      <c r="D75" s="160">
        <f t="shared" ref="D75:W75" si="15">SUM(D69:D74)</f>
        <v>0</v>
      </c>
      <c r="E75" s="160">
        <f t="shared" si="15"/>
        <v>0</v>
      </c>
      <c r="F75" s="160">
        <f t="shared" si="15"/>
        <v>0</v>
      </c>
      <c r="G75" s="160">
        <f t="shared" si="15"/>
        <v>0</v>
      </c>
      <c r="H75" s="160">
        <f t="shared" si="15"/>
        <v>0</v>
      </c>
      <c r="I75" s="160">
        <f t="shared" si="15"/>
        <v>0</v>
      </c>
      <c r="J75" s="160">
        <f t="shared" si="15"/>
        <v>0</v>
      </c>
      <c r="K75" s="165">
        <f t="shared" si="15"/>
        <v>0</v>
      </c>
      <c r="L75" s="165">
        <f t="shared" si="15"/>
        <v>0</v>
      </c>
      <c r="M75" s="165">
        <f t="shared" si="15"/>
        <v>0</v>
      </c>
      <c r="N75" s="165">
        <f t="shared" si="15"/>
        <v>0</v>
      </c>
      <c r="O75" s="165">
        <f t="shared" si="15"/>
        <v>0</v>
      </c>
      <c r="P75" s="165">
        <f t="shared" si="15"/>
        <v>0</v>
      </c>
      <c r="Q75" s="165">
        <f t="shared" si="15"/>
        <v>0</v>
      </c>
      <c r="R75" s="165">
        <f t="shared" si="15"/>
        <v>0</v>
      </c>
      <c r="S75" s="165">
        <f t="shared" si="15"/>
        <v>0</v>
      </c>
      <c r="T75" s="165">
        <f t="shared" si="15"/>
        <v>0</v>
      </c>
      <c r="U75" s="165">
        <f t="shared" si="15"/>
        <v>0</v>
      </c>
      <c r="V75" s="165">
        <f t="shared" si="15"/>
        <v>0</v>
      </c>
      <c r="W75" s="165">
        <f t="shared" si="15"/>
        <v>0</v>
      </c>
      <c r="X75" s="155">
        <f t="shared" si="14"/>
        <v>0</v>
      </c>
    </row>
    <row r="76" spans="1:24" ht="11.25" x14ac:dyDescent="0.2">
      <c r="A76" s="183" t="s">
        <v>962</v>
      </c>
      <c r="B76" s="181"/>
      <c r="C76" s="161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</row>
    <row r="77" spans="1:24" ht="11.25" x14ac:dyDescent="0.2">
      <c r="A77" s="183" t="s">
        <v>1308</v>
      </c>
      <c r="B77" s="181"/>
      <c r="C77" s="161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</row>
    <row r="78" spans="1:24" ht="11.25" x14ac:dyDescent="0.2">
      <c r="A78" s="183" t="s">
        <v>1309</v>
      </c>
      <c r="B78" s="181"/>
      <c r="C78" s="161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</row>
    <row r="79" spans="1:24" ht="11.25" x14ac:dyDescent="0.2">
      <c r="A79" s="183" t="s">
        <v>959</v>
      </c>
      <c r="B79" s="181"/>
      <c r="C79" s="161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</row>
    <row r="80" spans="1:24" ht="11.25" x14ac:dyDescent="0.2">
      <c r="A80" s="183" t="s">
        <v>441</v>
      </c>
      <c r="B80" s="181"/>
      <c r="C80" s="161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</row>
    <row r="81" spans="1:24" ht="11.25" x14ac:dyDescent="0.2">
      <c r="A81" s="183" t="s">
        <v>1306</v>
      </c>
      <c r="B81" s="181"/>
      <c r="C81" s="161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</row>
    <row r="82" spans="1:24" ht="11.25" x14ac:dyDescent="0.2">
      <c r="A82" s="154">
        <v>27</v>
      </c>
      <c r="B82" s="118" t="s">
        <v>1048</v>
      </c>
      <c r="C82" s="80" t="s">
        <v>1186</v>
      </c>
      <c r="D82" s="95">
        <v>0</v>
      </c>
      <c r="E82" s="95">
        <v>0</v>
      </c>
      <c r="F82" s="95">
        <v>0</v>
      </c>
      <c r="G82" s="95">
        <v>0</v>
      </c>
      <c r="H82" s="95">
        <v>0</v>
      </c>
      <c r="I82" s="95">
        <v>0</v>
      </c>
      <c r="J82" s="95">
        <v>0</v>
      </c>
      <c r="K82" s="95">
        <v>0</v>
      </c>
      <c r="L82" s="95">
        <v>0</v>
      </c>
      <c r="M82" s="95">
        <v>0</v>
      </c>
      <c r="N82" s="95">
        <v>0</v>
      </c>
      <c r="O82" s="95">
        <v>0</v>
      </c>
      <c r="P82" s="95">
        <v>0</v>
      </c>
      <c r="Q82" s="95">
        <v>0</v>
      </c>
      <c r="R82" s="95">
        <v>0</v>
      </c>
      <c r="S82" s="95">
        <v>0</v>
      </c>
      <c r="T82" s="95">
        <v>0</v>
      </c>
      <c r="U82" s="95">
        <v>0</v>
      </c>
      <c r="V82" s="95">
        <v>0</v>
      </c>
      <c r="W82" s="95">
        <v>0</v>
      </c>
      <c r="X82" s="155">
        <f t="shared" ref="X82:X89" si="16">SUM(D82:W82)</f>
        <v>0</v>
      </c>
    </row>
    <row r="83" spans="1:24" ht="11.25" x14ac:dyDescent="0.2">
      <c r="A83" s="154">
        <v>28</v>
      </c>
      <c r="B83" s="118" t="s">
        <v>1049</v>
      </c>
      <c r="C83" s="80" t="s">
        <v>1362</v>
      </c>
      <c r="D83" s="254">
        <v>0</v>
      </c>
      <c r="E83" s="254">
        <v>0</v>
      </c>
      <c r="F83" s="254">
        <v>0</v>
      </c>
      <c r="G83" s="254">
        <v>0</v>
      </c>
      <c r="H83" s="254">
        <v>0</v>
      </c>
      <c r="I83" s="254">
        <v>0</v>
      </c>
      <c r="J83" s="254">
        <v>0</v>
      </c>
      <c r="K83" s="254">
        <v>0</v>
      </c>
      <c r="L83" s="254">
        <v>0</v>
      </c>
      <c r="M83" s="254">
        <v>0</v>
      </c>
      <c r="N83" s="254">
        <v>0</v>
      </c>
      <c r="O83" s="254">
        <v>0</v>
      </c>
      <c r="P83" s="254">
        <v>0</v>
      </c>
      <c r="Q83" s="254">
        <v>0</v>
      </c>
      <c r="R83" s="254">
        <v>0</v>
      </c>
      <c r="S83" s="254">
        <v>0</v>
      </c>
      <c r="T83" s="254">
        <v>0</v>
      </c>
      <c r="U83" s="254">
        <v>0</v>
      </c>
      <c r="V83" s="254">
        <v>0</v>
      </c>
      <c r="W83" s="254">
        <v>0</v>
      </c>
      <c r="X83" s="155">
        <f t="shared" si="16"/>
        <v>0</v>
      </c>
    </row>
    <row r="84" spans="1:24" ht="11.25" x14ac:dyDescent="0.2">
      <c r="A84" s="154">
        <v>29</v>
      </c>
      <c r="B84" s="118" t="s">
        <v>1050</v>
      </c>
      <c r="C84" s="145" t="s">
        <v>214</v>
      </c>
      <c r="D84" s="256">
        <v>0</v>
      </c>
      <c r="E84" s="256">
        <v>0</v>
      </c>
      <c r="F84" s="256">
        <v>0</v>
      </c>
      <c r="G84" s="256">
        <v>0</v>
      </c>
      <c r="H84" s="256">
        <v>0</v>
      </c>
      <c r="I84" s="256">
        <v>0</v>
      </c>
      <c r="J84" s="256">
        <v>0</v>
      </c>
      <c r="K84" s="256">
        <v>0</v>
      </c>
      <c r="L84" s="257">
        <v>0</v>
      </c>
      <c r="M84" s="257">
        <v>0</v>
      </c>
      <c r="N84" s="257">
        <v>0</v>
      </c>
      <c r="O84" s="257">
        <v>0</v>
      </c>
      <c r="P84" s="257">
        <v>0</v>
      </c>
      <c r="Q84" s="257">
        <v>0</v>
      </c>
      <c r="R84" s="257">
        <v>0</v>
      </c>
      <c r="S84" s="257">
        <v>0</v>
      </c>
      <c r="T84" s="257">
        <v>0</v>
      </c>
      <c r="U84" s="257">
        <v>0</v>
      </c>
      <c r="V84" s="257">
        <v>0</v>
      </c>
      <c r="W84" s="257">
        <v>0</v>
      </c>
      <c r="X84" s="155">
        <f t="shared" si="16"/>
        <v>0</v>
      </c>
    </row>
    <row r="85" spans="1:24" ht="11.25" x14ac:dyDescent="0.2">
      <c r="A85" s="154">
        <v>30</v>
      </c>
      <c r="B85" s="118" t="s">
        <v>1052</v>
      </c>
      <c r="C85" s="145" t="s">
        <v>215</v>
      </c>
      <c r="D85" s="256">
        <v>0</v>
      </c>
      <c r="E85" s="256">
        <v>0</v>
      </c>
      <c r="F85" s="256">
        <v>0</v>
      </c>
      <c r="G85" s="256">
        <v>0</v>
      </c>
      <c r="H85" s="256">
        <v>0</v>
      </c>
      <c r="I85" s="256">
        <v>0</v>
      </c>
      <c r="J85" s="256">
        <v>0</v>
      </c>
      <c r="K85" s="256">
        <v>0</v>
      </c>
      <c r="L85" s="257">
        <v>0</v>
      </c>
      <c r="M85" s="257">
        <v>0</v>
      </c>
      <c r="N85" s="257">
        <v>0</v>
      </c>
      <c r="O85" s="257">
        <v>0</v>
      </c>
      <c r="P85" s="257">
        <v>0</v>
      </c>
      <c r="Q85" s="257">
        <v>0</v>
      </c>
      <c r="R85" s="257">
        <v>0</v>
      </c>
      <c r="S85" s="257">
        <v>0</v>
      </c>
      <c r="T85" s="257">
        <v>0</v>
      </c>
      <c r="U85" s="257">
        <v>0</v>
      </c>
      <c r="V85" s="257">
        <v>0</v>
      </c>
      <c r="W85" s="257">
        <v>0</v>
      </c>
      <c r="X85" s="155">
        <f t="shared" si="16"/>
        <v>0</v>
      </c>
    </row>
    <row r="86" spans="1:24" ht="11.25" x14ac:dyDescent="0.2">
      <c r="A86" s="154">
        <v>31</v>
      </c>
      <c r="B86" s="118" t="s">
        <v>1053</v>
      </c>
      <c r="C86" s="145" t="s">
        <v>216</v>
      </c>
      <c r="D86" s="256">
        <v>0</v>
      </c>
      <c r="E86" s="256">
        <v>0</v>
      </c>
      <c r="F86" s="256">
        <v>0</v>
      </c>
      <c r="G86" s="256">
        <v>0</v>
      </c>
      <c r="H86" s="256">
        <v>0</v>
      </c>
      <c r="I86" s="256">
        <v>0</v>
      </c>
      <c r="J86" s="256">
        <v>0</v>
      </c>
      <c r="K86" s="256">
        <v>0</v>
      </c>
      <c r="L86" s="257">
        <v>0</v>
      </c>
      <c r="M86" s="257">
        <v>0</v>
      </c>
      <c r="N86" s="257">
        <v>0</v>
      </c>
      <c r="O86" s="257">
        <v>0</v>
      </c>
      <c r="P86" s="257">
        <v>0</v>
      </c>
      <c r="Q86" s="257">
        <v>0</v>
      </c>
      <c r="R86" s="257">
        <v>0</v>
      </c>
      <c r="S86" s="257">
        <v>0</v>
      </c>
      <c r="T86" s="257">
        <v>0</v>
      </c>
      <c r="U86" s="257">
        <v>0</v>
      </c>
      <c r="V86" s="257">
        <v>0</v>
      </c>
      <c r="W86" s="257">
        <v>0</v>
      </c>
      <c r="X86" s="155">
        <f t="shared" si="16"/>
        <v>0</v>
      </c>
    </row>
    <row r="87" spans="1:24" ht="11.25" x14ac:dyDescent="0.2">
      <c r="A87" s="154" t="s">
        <v>219</v>
      </c>
      <c r="B87" s="118" t="s">
        <v>451</v>
      </c>
      <c r="C87" s="145" t="s">
        <v>220</v>
      </c>
      <c r="D87" s="258">
        <v>0</v>
      </c>
      <c r="E87" s="256">
        <v>0</v>
      </c>
      <c r="F87" s="256">
        <v>0</v>
      </c>
      <c r="G87" s="256">
        <v>0</v>
      </c>
      <c r="H87" s="256">
        <v>0</v>
      </c>
      <c r="I87" s="256">
        <v>0</v>
      </c>
      <c r="J87" s="256">
        <v>0</v>
      </c>
      <c r="K87" s="256">
        <v>0</v>
      </c>
      <c r="L87" s="257">
        <v>0</v>
      </c>
      <c r="M87" s="257">
        <v>0</v>
      </c>
      <c r="N87" s="257">
        <v>0</v>
      </c>
      <c r="O87" s="257">
        <v>0</v>
      </c>
      <c r="P87" s="257">
        <v>0</v>
      </c>
      <c r="Q87" s="257">
        <v>0</v>
      </c>
      <c r="R87" s="257">
        <v>0</v>
      </c>
      <c r="S87" s="257">
        <v>0</v>
      </c>
      <c r="T87" s="257">
        <v>0</v>
      </c>
      <c r="U87" s="257">
        <v>0</v>
      </c>
      <c r="V87" s="257">
        <v>0</v>
      </c>
      <c r="W87" s="257">
        <v>0</v>
      </c>
      <c r="X87" s="155">
        <f t="shared" si="16"/>
        <v>0</v>
      </c>
    </row>
    <row r="88" spans="1:24" ht="11.25" x14ac:dyDescent="0.2">
      <c r="A88" s="154" t="s">
        <v>221</v>
      </c>
      <c r="B88" s="118" t="s">
        <v>447</v>
      </c>
      <c r="C88" s="145" t="s">
        <v>222</v>
      </c>
      <c r="D88" s="259">
        <v>0</v>
      </c>
      <c r="E88" s="260">
        <v>0</v>
      </c>
      <c r="F88" s="260">
        <v>0</v>
      </c>
      <c r="G88" s="260">
        <v>0</v>
      </c>
      <c r="H88" s="260">
        <v>0</v>
      </c>
      <c r="I88" s="260">
        <v>0</v>
      </c>
      <c r="J88" s="260">
        <v>0</v>
      </c>
      <c r="K88" s="260">
        <v>0</v>
      </c>
      <c r="L88" s="261">
        <v>0</v>
      </c>
      <c r="M88" s="261">
        <v>0</v>
      </c>
      <c r="N88" s="261">
        <v>0</v>
      </c>
      <c r="O88" s="261">
        <v>0</v>
      </c>
      <c r="P88" s="261">
        <v>0</v>
      </c>
      <c r="Q88" s="261">
        <v>0</v>
      </c>
      <c r="R88" s="261">
        <v>0</v>
      </c>
      <c r="S88" s="261">
        <v>0</v>
      </c>
      <c r="T88" s="261">
        <v>0</v>
      </c>
      <c r="U88" s="261">
        <v>0</v>
      </c>
      <c r="V88" s="261">
        <v>0</v>
      </c>
      <c r="W88" s="261">
        <v>0</v>
      </c>
      <c r="X88" s="155">
        <f t="shared" si="16"/>
        <v>0</v>
      </c>
    </row>
    <row r="89" spans="1:24" ht="11.25" x14ac:dyDescent="0.2">
      <c r="A89" s="154">
        <v>33</v>
      </c>
      <c r="C89" s="159" t="s">
        <v>237</v>
      </c>
      <c r="D89" s="160">
        <f t="shared" ref="D89:W89" si="17">SUM(D82:D88)</f>
        <v>0</v>
      </c>
      <c r="E89" s="160">
        <f t="shared" si="17"/>
        <v>0</v>
      </c>
      <c r="F89" s="160">
        <f t="shared" si="17"/>
        <v>0</v>
      </c>
      <c r="G89" s="160">
        <f t="shared" si="17"/>
        <v>0</v>
      </c>
      <c r="H89" s="160">
        <f t="shared" si="17"/>
        <v>0</v>
      </c>
      <c r="I89" s="160">
        <f t="shared" si="17"/>
        <v>0</v>
      </c>
      <c r="J89" s="160">
        <f t="shared" si="17"/>
        <v>0</v>
      </c>
      <c r="K89" s="160">
        <f t="shared" si="17"/>
        <v>0</v>
      </c>
      <c r="L89" s="160">
        <f t="shared" si="17"/>
        <v>0</v>
      </c>
      <c r="M89" s="160">
        <f t="shared" si="17"/>
        <v>0</v>
      </c>
      <c r="N89" s="160">
        <f t="shared" si="17"/>
        <v>0</v>
      </c>
      <c r="O89" s="160">
        <f t="shared" si="17"/>
        <v>0</v>
      </c>
      <c r="P89" s="160">
        <f t="shared" si="17"/>
        <v>0</v>
      </c>
      <c r="Q89" s="160">
        <f t="shared" si="17"/>
        <v>0</v>
      </c>
      <c r="R89" s="160">
        <f t="shared" si="17"/>
        <v>0</v>
      </c>
      <c r="S89" s="160">
        <f t="shared" si="17"/>
        <v>0</v>
      </c>
      <c r="T89" s="160">
        <f t="shared" si="17"/>
        <v>0</v>
      </c>
      <c r="U89" s="160">
        <f t="shared" si="17"/>
        <v>0</v>
      </c>
      <c r="V89" s="160">
        <f t="shared" si="17"/>
        <v>0</v>
      </c>
      <c r="W89" s="160">
        <f t="shared" si="17"/>
        <v>0</v>
      </c>
      <c r="X89" s="155">
        <f t="shared" si="16"/>
        <v>0</v>
      </c>
    </row>
    <row r="90" spans="1:24" ht="11.25" x14ac:dyDescent="0.2">
      <c r="A90" s="154"/>
      <c r="C90" s="145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57"/>
      <c r="P90" s="157"/>
      <c r="Q90" s="157"/>
      <c r="R90" s="157"/>
      <c r="S90" s="157"/>
      <c r="T90" s="157"/>
      <c r="U90" s="157"/>
      <c r="V90" s="157"/>
      <c r="W90" s="157"/>
      <c r="X90" s="157"/>
    </row>
    <row r="91" spans="1:24" ht="11.25" x14ac:dyDescent="0.2">
      <c r="A91" s="154">
        <v>34</v>
      </c>
      <c r="C91" s="145" t="s">
        <v>223</v>
      </c>
      <c r="D91" s="262">
        <v>0</v>
      </c>
      <c r="E91" s="262">
        <v>0</v>
      </c>
      <c r="F91" s="262">
        <v>0</v>
      </c>
      <c r="G91" s="262">
        <v>0</v>
      </c>
      <c r="H91" s="262">
        <v>0</v>
      </c>
      <c r="I91" s="262">
        <v>0</v>
      </c>
      <c r="J91" s="262">
        <v>0</v>
      </c>
      <c r="K91" s="262">
        <v>0</v>
      </c>
      <c r="L91" s="262">
        <v>0</v>
      </c>
      <c r="M91" s="262">
        <v>0</v>
      </c>
      <c r="N91" s="262">
        <v>0</v>
      </c>
      <c r="O91" s="262">
        <v>0</v>
      </c>
      <c r="P91" s="262">
        <v>0</v>
      </c>
      <c r="Q91" s="262">
        <v>0</v>
      </c>
      <c r="R91" s="262">
        <v>0</v>
      </c>
      <c r="S91" s="262">
        <v>0</v>
      </c>
      <c r="T91" s="262">
        <v>0</v>
      </c>
      <c r="U91" s="262">
        <v>0</v>
      </c>
      <c r="V91" s="262">
        <v>0</v>
      </c>
      <c r="W91" s="262">
        <v>0</v>
      </c>
      <c r="X91" s="160">
        <f>SUM(D91:W91)</f>
        <v>0</v>
      </c>
    </row>
    <row r="92" spans="1:24" ht="11.25" x14ac:dyDescent="0.2">
      <c r="A92" s="154">
        <v>35</v>
      </c>
      <c r="C92" s="159" t="s">
        <v>238</v>
      </c>
      <c r="D92" s="167">
        <f t="shared" ref="D92:W92" si="18">+D19+D67+D75+D89+D91+D27+D51+D35+D43</f>
        <v>0</v>
      </c>
      <c r="E92" s="167">
        <f t="shared" si="18"/>
        <v>0</v>
      </c>
      <c r="F92" s="167">
        <f t="shared" si="18"/>
        <v>0</v>
      </c>
      <c r="G92" s="167">
        <f t="shared" si="18"/>
        <v>0</v>
      </c>
      <c r="H92" s="167">
        <f t="shared" si="18"/>
        <v>0</v>
      </c>
      <c r="I92" s="167">
        <f t="shared" si="18"/>
        <v>0</v>
      </c>
      <c r="J92" s="167">
        <f t="shared" si="18"/>
        <v>0</v>
      </c>
      <c r="K92" s="167">
        <f t="shared" si="18"/>
        <v>0</v>
      </c>
      <c r="L92" s="167">
        <f t="shared" si="18"/>
        <v>0</v>
      </c>
      <c r="M92" s="167">
        <f t="shared" si="18"/>
        <v>0</v>
      </c>
      <c r="N92" s="167">
        <f t="shared" si="18"/>
        <v>0</v>
      </c>
      <c r="O92" s="167">
        <f t="shared" si="18"/>
        <v>0</v>
      </c>
      <c r="P92" s="167">
        <f t="shared" si="18"/>
        <v>0</v>
      </c>
      <c r="Q92" s="167">
        <f t="shared" si="18"/>
        <v>0</v>
      </c>
      <c r="R92" s="167">
        <f t="shared" si="18"/>
        <v>0</v>
      </c>
      <c r="S92" s="167">
        <f t="shared" si="18"/>
        <v>0</v>
      </c>
      <c r="T92" s="167">
        <f t="shared" si="18"/>
        <v>0</v>
      </c>
      <c r="U92" s="167">
        <f t="shared" si="18"/>
        <v>0</v>
      </c>
      <c r="V92" s="167">
        <f t="shared" si="18"/>
        <v>0</v>
      </c>
      <c r="W92" s="167">
        <f t="shared" si="18"/>
        <v>0</v>
      </c>
      <c r="X92" s="155">
        <f>SUM(D92:W92)</f>
        <v>0</v>
      </c>
    </row>
    <row r="93" spans="1:24" ht="11.25" x14ac:dyDescent="0.2">
      <c r="A93" s="154" t="s">
        <v>224</v>
      </c>
      <c r="B93" s="118" t="s">
        <v>447</v>
      </c>
      <c r="C93" s="145" t="s">
        <v>225</v>
      </c>
      <c r="D93" s="256">
        <v>0</v>
      </c>
      <c r="E93" s="256">
        <v>0</v>
      </c>
      <c r="F93" s="256">
        <v>0</v>
      </c>
      <c r="G93" s="256">
        <v>0</v>
      </c>
      <c r="H93" s="256">
        <v>0</v>
      </c>
      <c r="I93" s="256">
        <v>0</v>
      </c>
      <c r="J93" s="256">
        <v>0</v>
      </c>
      <c r="K93" s="256">
        <v>0</v>
      </c>
      <c r="L93" s="256">
        <v>0</v>
      </c>
      <c r="M93" s="256">
        <v>0</v>
      </c>
      <c r="N93" s="256">
        <v>0</v>
      </c>
      <c r="O93" s="256">
        <v>0</v>
      </c>
      <c r="P93" s="256">
        <v>0</v>
      </c>
      <c r="Q93" s="256">
        <v>0</v>
      </c>
      <c r="R93" s="256">
        <v>0</v>
      </c>
      <c r="S93" s="256">
        <v>0</v>
      </c>
      <c r="T93" s="256">
        <v>0</v>
      </c>
      <c r="U93" s="256">
        <v>0</v>
      </c>
      <c r="V93" s="256">
        <v>0</v>
      </c>
      <c r="W93" s="256">
        <v>0</v>
      </c>
      <c r="X93" s="155">
        <f>SUM(D93:W93)</f>
        <v>0</v>
      </c>
    </row>
    <row r="94" spans="1:24" ht="11.25" x14ac:dyDescent="0.2">
      <c r="A94" s="154" t="s">
        <v>226</v>
      </c>
      <c r="B94" s="118" t="s">
        <v>451</v>
      </c>
      <c r="C94" s="145" t="s">
        <v>228</v>
      </c>
      <c r="D94" s="256">
        <v>0</v>
      </c>
      <c r="E94" s="256">
        <v>0</v>
      </c>
      <c r="F94" s="256">
        <v>0</v>
      </c>
      <c r="G94" s="256">
        <v>0</v>
      </c>
      <c r="H94" s="256">
        <v>0</v>
      </c>
      <c r="I94" s="256">
        <v>0</v>
      </c>
      <c r="J94" s="256">
        <v>0</v>
      </c>
      <c r="K94" s="256">
        <v>0</v>
      </c>
      <c r="L94" s="256">
        <v>0</v>
      </c>
      <c r="M94" s="256">
        <v>0</v>
      </c>
      <c r="N94" s="256">
        <v>0</v>
      </c>
      <c r="O94" s="256">
        <v>0</v>
      </c>
      <c r="P94" s="256">
        <v>0</v>
      </c>
      <c r="Q94" s="256">
        <v>0</v>
      </c>
      <c r="R94" s="256">
        <v>0</v>
      </c>
      <c r="S94" s="256">
        <v>0</v>
      </c>
      <c r="T94" s="256">
        <v>0</v>
      </c>
      <c r="U94" s="256">
        <v>0</v>
      </c>
      <c r="V94" s="256">
        <v>0</v>
      </c>
      <c r="W94" s="256">
        <v>0</v>
      </c>
      <c r="X94" s="155">
        <f>SUM(D94:W94)</f>
        <v>0</v>
      </c>
    </row>
    <row r="95" spans="1:24" ht="11.25" x14ac:dyDescent="0.2">
      <c r="A95" s="154" t="s">
        <v>229</v>
      </c>
      <c r="C95" s="159" t="s">
        <v>230</v>
      </c>
      <c r="D95" s="166">
        <f>+D92+D93+D94</f>
        <v>0</v>
      </c>
      <c r="E95" s="166">
        <f t="shared" ref="E95:W95" si="19">+E92+E93+E94</f>
        <v>0</v>
      </c>
      <c r="F95" s="166">
        <f t="shared" si="19"/>
        <v>0</v>
      </c>
      <c r="G95" s="166">
        <f t="shared" si="19"/>
        <v>0</v>
      </c>
      <c r="H95" s="166">
        <f t="shared" si="19"/>
        <v>0</v>
      </c>
      <c r="I95" s="166">
        <f t="shared" si="19"/>
        <v>0</v>
      </c>
      <c r="J95" s="166">
        <f t="shared" si="19"/>
        <v>0</v>
      </c>
      <c r="K95" s="166">
        <f t="shared" si="19"/>
        <v>0</v>
      </c>
      <c r="L95" s="166">
        <f t="shared" si="19"/>
        <v>0</v>
      </c>
      <c r="M95" s="166">
        <f t="shared" si="19"/>
        <v>0</v>
      </c>
      <c r="N95" s="166">
        <f t="shared" si="19"/>
        <v>0</v>
      </c>
      <c r="O95" s="166">
        <f t="shared" si="19"/>
        <v>0</v>
      </c>
      <c r="P95" s="166">
        <f t="shared" si="19"/>
        <v>0</v>
      </c>
      <c r="Q95" s="166">
        <f t="shared" si="19"/>
        <v>0</v>
      </c>
      <c r="R95" s="166">
        <f t="shared" si="19"/>
        <v>0</v>
      </c>
      <c r="S95" s="166">
        <f t="shared" si="19"/>
        <v>0</v>
      </c>
      <c r="T95" s="166">
        <f t="shared" si="19"/>
        <v>0</v>
      </c>
      <c r="U95" s="166">
        <f t="shared" si="19"/>
        <v>0</v>
      </c>
      <c r="V95" s="166">
        <f t="shared" si="19"/>
        <v>0</v>
      </c>
      <c r="W95" s="166">
        <f t="shared" si="19"/>
        <v>0</v>
      </c>
      <c r="X95" s="155">
        <f>SUM(D95:W95)</f>
        <v>0</v>
      </c>
    </row>
    <row r="96" spans="1:24" ht="11.25" x14ac:dyDescent="0.2">
      <c r="A96" s="154">
        <v>36</v>
      </c>
      <c r="C96" s="145" t="s">
        <v>1045</v>
      </c>
      <c r="D96" s="168"/>
      <c r="E96" s="168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55"/>
    </row>
    <row r="97" spans="1:24" ht="11.25" x14ac:dyDescent="0.2">
      <c r="A97" s="154">
        <v>37</v>
      </c>
      <c r="B97" s="118"/>
      <c r="C97" s="159"/>
      <c r="D97" s="169"/>
      <c r="E97" s="169"/>
      <c r="F97" s="169"/>
      <c r="G97" s="169"/>
      <c r="H97" s="169"/>
      <c r="I97" s="169"/>
      <c r="J97" s="169"/>
      <c r="K97" s="169"/>
      <c r="L97" s="169"/>
      <c r="M97" s="169"/>
      <c r="N97" s="169"/>
      <c r="O97" s="169"/>
      <c r="P97" s="169"/>
      <c r="Q97" s="169"/>
      <c r="R97" s="169"/>
      <c r="S97" s="169"/>
      <c r="T97" s="169"/>
      <c r="U97" s="169"/>
      <c r="V97" s="169"/>
      <c r="W97" s="169"/>
      <c r="X97" s="155"/>
    </row>
    <row r="98" spans="1:24" ht="11.25" x14ac:dyDescent="0.2">
      <c r="A98" s="154" t="s">
        <v>231</v>
      </c>
      <c r="B98" s="118" t="s">
        <v>449</v>
      </c>
      <c r="C98" s="159" t="s">
        <v>1094</v>
      </c>
      <c r="D98" s="263">
        <v>0</v>
      </c>
      <c r="E98" s="263">
        <v>0</v>
      </c>
      <c r="F98" s="263">
        <v>0</v>
      </c>
      <c r="G98" s="263">
        <v>0</v>
      </c>
      <c r="H98" s="263">
        <v>0</v>
      </c>
      <c r="I98" s="263">
        <v>0</v>
      </c>
      <c r="J98" s="263">
        <v>0</v>
      </c>
      <c r="K98" s="263">
        <v>0</v>
      </c>
      <c r="L98" s="263">
        <v>0</v>
      </c>
      <c r="M98" s="263">
        <v>0</v>
      </c>
      <c r="N98" s="263">
        <v>0</v>
      </c>
      <c r="O98" s="263">
        <v>0</v>
      </c>
      <c r="P98" s="263">
        <v>0</v>
      </c>
      <c r="Q98" s="263">
        <v>0</v>
      </c>
      <c r="R98" s="263">
        <v>0</v>
      </c>
      <c r="S98" s="263">
        <v>0</v>
      </c>
      <c r="T98" s="263">
        <v>0</v>
      </c>
      <c r="U98" s="263">
        <v>0</v>
      </c>
      <c r="V98" s="263">
        <v>0</v>
      </c>
      <c r="W98" s="263">
        <v>0</v>
      </c>
      <c r="X98" s="155">
        <f>SUM(D98:W98)</f>
        <v>0</v>
      </c>
    </row>
    <row r="99" spans="1:24" ht="11.25" x14ac:dyDescent="0.2">
      <c r="A99" s="154" t="s">
        <v>232</v>
      </c>
      <c r="B99" s="118" t="s">
        <v>451</v>
      </c>
      <c r="C99" s="145" t="s">
        <v>233</v>
      </c>
      <c r="D99" s="260">
        <v>0</v>
      </c>
      <c r="E99" s="260">
        <v>0</v>
      </c>
      <c r="F99" s="260">
        <v>0</v>
      </c>
      <c r="G99" s="260">
        <v>0</v>
      </c>
      <c r="H99" s="260">
        <v>0</v>
      </c>
      <c r="I99" s="260">
        <v>0</v>
      </c>
      <c r="J99" s="260">
        <v>0</v>
      </c>
      <c r="K99" s="260">
        <v>0</v>
      </c>
      <c r="L99" s="260">
        <v>0</v>
      </c>
      <c r="M99" s="260">
        <v>0</v>
      </c>
      <c r="N99" s="260">
        <v>0</v>
      </c>
      <c r="O99" s="260">
        <v>0</v>
      </c>
      <c r="P99" s="260">
        <v>0</v>
      </c>
      <c r="Q99" s="260">
        <v>0</v>
      </c>
      <c r="R99" s="260">
        <v>0</v>
      </c>
      <c r="S99" s="260">
        <v>0</v>
      </c>
      <c r="T99" s="260">
        <v>0</v>
      </c>
      <c r="U99" s="260">
        <v>0</v>
      </c>
      <c r="V99" s="260">
        <v>0</v>
      </c>
      <c r="W99" s="260">
        <v>0</v>
      </c>
      <c r="X99" s="155">
        <f>SUM(D99:W99)</f>
        <v>0</v>
      </c>
    </row>
    <row r="100" spans="1:24" ht="11.25" x14ac:dyDescent="0.2">
      <c r="A100" s="154">
        <v>39</v>
      </c>
      <c r="C100" s="159" t="s">
        <v>239</v>
      </c>
      <c r="D100" s="160">
        <f>+D95+D98+D99</f>
        <v>0</v>
      </c>
      <c r="E100" s="160">
        <f t="shared" ref="E100:W100" si="20">+E95+E98+E99</f>
        <v>0</v>
      </c>
      <c r="F100" s="160">
        <f t="shared" si="20"/>
        <v>0</v>
      </c>
      <c r="G100" s="160">
        <f t="shared" si="20"/>
        <v>0</v>
      </c>
      <c r="H100" s="160">
        <f t="shared" si="20"/>
        <v>0</v>
      </c>
      <c r="I100" s="160">
        <f t="shared" si="20"/>
        <v>0</v>
      </c>
      <c r="J100" s="160">
        <f t="shared" si="20"/>
        <v>0</v>
      </c>
      <c r="K100" s="160">
        <f t="shared" si="20"/>
        <v>0</v>
      </c>
      <c r="L100" s="160">
        <f t="shared" si="20"/>
        <v>0</v>
      </c>
      <c r="M100" s="160">
        <f t="shared" si="20"/>
        <v>0</v>
      </c>
      <c r="N100" s="160">
        <f t="shared" si="20"/>
        <v>0</v>
      </c>
      <c r="O100" s="160">
        <f t="shared" si="20"/>
        <v>0</v>
      </c>
      <c r="P100" s="160">
        <f t="shared" si="20"/>
        <v>0</v>
      </c>
      <c r="Q100" s="160">
        <f t="shared" si="20"/>
        <v>0</v>
      </c>
      <c r="R100" s="160">
        <f t="shared" si="20"/>
        <v>0</v>
      </c>
      <c r="S100" s="160">
        <f t="shared" si="20"/>
        <v>0</v>
      </c>
      <c r="T100" s="160">
        <f t="shared" si="20"/>
        <v>0</v>
      </c>
      <c r="U100" s="160">
        <f t="shared" si="20"/>
        <v>0</v>
      </c>
      <c r="V100" s="160">
        <f t="shared" si="20"/>
        <v>0</v>
      </c>
      <c r="W100" s="160">
        <f t="shared" si="20"/>
        <v>0</v>
      </c>
      <c r="X100" s="155">
        <f>SUM(D100:W100)</f>
        <v>0</v>
      </c>
    </row>
    <row r="101" spans="1:24" x14ac:dyDescent="0.15">
      <c r="A101" s="170"/>
      <c r="C101" s="171"/>
      <c r="D101" s="172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4"/>
    </row>
    <row r="102" spans="1:24" ht="11.25" x14ac:dyDescent="0.2">
      <c r="A102" s="154">
        <v>40</v>
      </c>
      <c r="C102" s="159" t="s">
        <v>240</v>
      </c>
      <c r="D102" s="160">
        <f t="shared" ref="D102:W102" si="21">+D11</f>
        <v>0</v>
      </c>
      <c r="E102" s="160">
        <f t="shared" si="21"/>
        <v>0</v>
      </c>
      <c r="F102" s="160">
        <f t="shared" si="21"/>
        <v>0</v>
      </c>
      <c r="G102" s="160">
        <f t="shared" si="21"/>
        <v>0</v>
      </c>
      <c r="H102" s="160">
        <f t="shared" si="21"/>
        <v>0</v>
      </c>
      <c r="I102" s="160">
        <f t="shared" si="21"/>
        <v>0</v>
      </c>
      <c r="J102" s="160">
        <f t="shared" si="21"/>
        <v>0</v>
      </c>
      <c r="K102" s="160">
        <f t="shared" si="21"/>
        <v>0</v>
      </c>
      <c r="L102" s="160">
        <f t="shared" si="21"/>
        <v>0</v>
      </c>
      <c r="M102" s="160">
        <f t="shared" si="21"/>
        <v>0</v>
      </c>
      <c r="N102" s="160">
        <f t="shared" si="21"/>
        <v>0</v>
      </c>
      <c r="O102" s="160">
        <f t="shared" si="21"/>
        <v>0</v>
      </c>
      <c r="P102" s="160">
        <f t="shared" si="21"/>
        <v>0</v>
      </c>
      <c r="Q102" s="160">
        <f t="shared" si="21"/>
        <v>0</v>
      </c>
      <c r="R102" s="160">
        <f t="shared" si="21"/>
        <v>0</v>
      </c>
      <c r="S102" s="160">
        <f t="shared" si="21"/>
        <v>0</v>
      </c>
      <c r="T102" s="160">
        <f t="shared" si="21"/>
        <v>0</v>
      </c>
      <c r="U102" s="160">
        <f t="shared" si="21"/>
        <v>0</v>
      </c>
      <c r="V102" s="160">
        <f t="shared" si="21"/>
        <v>0</v>
      </c>
      <c r="W102" s="160">
        <f t="shared" si="21"/>
        <v>0</v>
      </c>
      <c r="X102" s="160">
        <f>SUM(D102:W102)</f>
        <v>0</v>
      </c>
    </row>
    <row r="103" spans="1:24" x14ac:dyDescent="0.15">
      <c r="A103" s="170"/>
      <c r="C103" s="171"/>
      <c r="D103" s="172" t="s">
        <v>312</v>
      </c>
      <c r="E103" s="172" t="s">
        <v>312</v>
      </c>
      <c r="F103" s="172" t="s">
        <v>312</v>
      </c>
      <c r="G103" s="172" t="s">
        <v>312</v>
      </c>
      <c r="H103" s="172" t="s">
        <v>312</v>
      </c>
      <c r="I103" s="172" t="s">
        <v>312</v>
      </c>
      <c r="J103" s="172" t="s">
        <v>312</v>
      </c>
      <c r="K103" s="172" t="s">
        <v>312</v>
      </c>
      <c r="L103" s="172" t="s">
        <v>312</v>
      </c>
      <c r="M103" s="172" t="s">
        <v>312</v>
      </c>
      <c r="N103" s="172"/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</row>
    <row r="104" spans="1:24" ht="11.25" x14ac:dyDescent="0.2">
      <c r="A104" s="154">
        <v>41</v>
      </c>
      <c r="C104" s="159" t="s">
        <v>241</v>
      </c>
      <c r="D104" s="175">
        <f>+D102-D100</f>
        <v>0</v>
      </c>
      <c r="E104" s="175">
        <f t="shared" ref="E104:W104" si="22">+E102-E100</f>
        <v>0</v>
      </c>
      <c r="F104" s="175">
        <f t="shared" si="22"/>
        <v>0</v>
      </c>
      <c r="G104" s="175">
        <f t="shared" si="22"/>
        <v>0</v>
      </c>
      <c r="H104" s="175">
        <f t="shared" si="22"/>
        <v>0</v>
      </c>
      <c r="I104" s="175">
        <f t="shared" si="22"/>
        <v>0</v>
      </c>
      <c r="J104" s="175">
        <f t="shared" si="22"/>
        <v>0</v>
      </c>
      <c r="K104" s="175">
        <f t="shared" si="22"/>
        <v>0</v>
      </c>
      <c r="L104" s="175">
        <f t="shared" si="22"/>
        <v>0</v>
      </c>
      <c r="M104" s="175">
        <f t="shared" si="22"/>
        <v>0</v>
      </c>
      <c r="N104" s="175">
        <f t="shared" si="22"/>
        <v>0</v>
      </c>
      <c r="O104" s="175">
        <f t="shared" si="22"/>
        <v>0</v>
      </c>
      <c r="P104" s="175">
        <f t="shared" si="22"/>
        <v>0</v>
      </c>
      <c r="Q104" s="175">
        <f t="shared" si="22"/>
        <v>0</v>
      </c>
      <c r="R104" s="175">
        <f t="shared" si="22"/>
        <v>0</v>
      </c>
      <c r="S104" s="175">
        <f t="shared" si="22"/>
        <v>0</v>
      </c>
      <c r="T104" s="175">
        <f t="shared" si="22"/>
        <v>0</v>
      </c>
      <c r="U104" s="175">
        <f t="shared" si="22"/>
        <v>0</v>
      </c>
      <c r="V104" s="175">
        <f t="shared" si="22"/>
        <v>0</v>
      </c>
      <c r="W104" s="175">
        <f t="shared" si="22"/>
        <v>0</v>
      </c>
      <c r="X104" s="160">
        <f>SUM(D104:W104)</f>
        <v>0</v>
      </c>
    </row>
    <row r="105" spans="1:24" ht="11.25" x14ac:dyDescent="0.2">
      <c r="A105" s="176"/>
      <c r="C105" s="159"/>
      <c r="D105" s="177"/>
      <c r="E105" s="177"/>
      <c r="F105" s="177"/>
      <c r="G105" s="177"/>
      <c r="H105" s="177"/>
      <c r="I105" s="177"/>
      <c r="J105" s="177"/>
      <c r="K105" s="177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60"/>
    </row>
  </sheetData>
  <sheetProtection formatColumns="0" formatRows="0"/>
  <phoneticPr fontId="0" type="noConversion"/>
  <dataValidations count="1">
    <dataValidation type="whole" allowBlank="1" showInputMessage="1" showErrorMessage="1" errorTitle="Grant Code" error="Must be between 0000 and 9999" sqref="D3:W3" xr:uid="{00000000-0002-0000-0C00-000000000000}">
      <formula1>0</formula1>
      <formula2>9999</formula2>
    </dataValidation>
  </dataValidations>
  <printOptions horizontalCentered="1"/>
  <pageMargins left="0.25" right="0.25" top="0.5" bottom="0.75" header="0.5" footer="0.5"/>
  <pageSetup scale="90" fitToWidth="2" fitToHeight="2" orientation="landscape" r:id="rId1"/>
  <headerFooter alignWithMargins="0">
    <oddFooter>&amp;CPage &amp;P of &amp;N&amp;R&amp;D</oddFooter>
  </headerFooter>
  <rowBreaks count="1" manualBreakCount="1">
    <brk id="51" max="2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I196"/>
  <sheetViews>
    <sheetView workbookViewId="0">
      <pane ySplit="3" topLeftCell="A4" activePane="bottomLeft" state="frozen"/>
      <selection activeCell="C3" sqref="C3"/>
      <selection pane="bottomLeft" activeCell="A24" sqref="A24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4" width="16.6640625" customWidth="1"/>
    <col min="5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F1" s="109"/>
      <c r="G1" s="23" t="s">
        <v>1057</v>
      </c>
    </row>
    <row r="2" spans="1:9" s="382" customFormat="1" ht="12.75" x14ac:dyDescent="0.2">
      <c r="A2" s="212" t="s">
        <v>683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9"/>
      <c r="C5" s="129" t="s">
        <v>141</v>
      </c>
      <c r="F5" s="3"/>
    </row>
    <row r="6" spans="1:9" x14ac:dyDescent="0.15">
      <c r="A6" s="20" t="s">
        <v>148</v>
      </c>
      <c r="C6" s="20" t="s">
        <v>799</v>
      </c>
      <c r="F6" s="3"/>
    </row>
    <row r="7" spans="1:9" x14ac:dyDescent="0.15">
      <c r="C7" s="25" t="s">
        <v>149</v>
      </c>
      <c r="E7" s="80"/>
    </row>
    <row r="8" spans="1:9" x14ac:dyDescent="0.15">
      <c r="A8" s="187" t="e">
        <f>HLOOKUP(201,Grants!$D$2:$W$3,2,FALSE)</f>
        <v>#N/A</v>
      </c>
      <c r="B8" s="188"/>
      <c r="C8" s="189" t="e">
        <f>HLOOKUP(201,Grants!$D$2:$W$4,3,FALSE)</f>
        <v>#N/A</v>
      </c>
      <c r="D8" s="26">
        <v>0</v>
      </c>
      <c r="E8" s="26">
        <v>0</v>
      </c>
      <c r="F8" s="26">
        <v>0</v>
      </c>
      <c r="G8" s="190">
        <f>IF(ISERROR(HLOOKUP(201,Grants!$D$2:$W$11,10,FALSE)),0,(HLOOKUP(201,Grants!$D$2:$W$11,10,FALSE)))</f>
        <v>0</v>
      </c>
      <c r="H8" s="26">
        <v>0</v>
      </c>
      <c r="I8" s="238">
        <f>G8+H8</f>
        <v>0</v>
      </c>
    </row>
    <row r="9" spans="1:9" x14ac:dyDescent="0.15">
      <c r="A9" s="187" t="e">
        <f>HLOOKUP(202,Grants!$D$2:$W$3,2,FALSE)</f>
        <v>#N/A</v>
      </c>
      <c r="B9" s="188"/>
      <c r="C9" s="189" t="e">
        <f>HLOOKUP(202,Grants!$D$2:$W$4,3,FALSE)</f>
        <v>#N/A</v>
      </c>
      <c r="D9" s="26">
        <v>0</v>
      </c>
      <c r="E9" s="26">
        <v>0</v>
      </c>
      <c r="F9" s="26">
        <v>0</v>
      </c>
      <c r="G9" s="190">
        <f>IF(ISERROR(HLOOKUP(202,Grants!$D$2:$W$11,10,FALSE)),0,(HLOOKUP(202,Grants!$D$2:$W$11,10,FALSE)))</f>
        <v>0</v>
      </c>
      <c r="H9" s="26">
        <v>0</v>
      </c>
      <c r="I9" s="238">
        <f t="shared" ref="I9:I17" si="0">G9+H9</f>
        <v>0</v>
      </c>
    </row>
    <row r="10" spans="1:9" x14ac:dyDescent="0.15">
      <c r="A10" s="187" t="e">
        <f>HLOOKUP(203,Grants!$D$2:$W$3,2,FALSE)</f>
        <v>#N/A</v>
      </c>
      <c r="B10" s="188"/>
      <c r="C10" s="189" t="e">
        <f>HLOOKUP(203,Grants!$D$2:$W$4,3,FALSE)</f>
        <v>#N/A</v>
      </c>
      <c r="D10" s="26">
        <v>0</v>
      </c>
      <c r="E10" s="26">
        <v>0</v>
      </c>
      <c r="F10" s="26">
        <v>0</v>
      </c>
      <c r="G10" s="190">
        <f>IF(ISERROR(HLOOKUP(203,Grants!$D$2:$W$11,10,FALSE)),0,(HLOOKUP(203,Grants!$D$2:$W$11,10,FALSE)))</f>
        <v>0</v>
      </c>
      <c r="H10" s="26">
        <v>0</v>
      </c>
      <c r="I10" s="238">
        <f t="shared" si="0"/>
        <v>0</v>
      </c>
    </row>
    <row r="11" spans="1:9" x14ac:dyDescent="0.15">
      <c r="A11" s="187" t="e">
        <f>HLOOKUP(204,Grants!$D$2:$W$3,2,FALSE)</f>
        <v>#N/A</v>
      </c>
      <c r="B11" s="188"/>
      <c r="C11" s="189" t="e">
        <f>HLOOKUP(204,Grants!$D$2:$W$4,3,FALSE)</f>
        <v>#N/A</v>
      </c>
      <c r="D11" s="26">
        <v>0</v>
      </c>
      <c r="E11" s="26">
        <v>0</v>
      </c>
      <c r="F11" s="26">
        <v>0</v>
      </c>
      <c r="G11" s="190">
        <f>IF(ISERROR(HLOOKUP(204,Grants!$D$2:$W$11,10,FALSE)),0,(HLOOKUP(204,Grants!$D$2:$W$11,10,FALSE)))</f>
        <v>0</v>
      </c>
      <c r="H11" s="26">
        <v>0</v>
      </c>
      <c r="I11" s="238">
        <f t="shared" si="0"/>
        <v>0</v>
      </c>
    </row>
    <row r="12" spans="1:9" x14ac:dyDescent="0.15">
      <c r="A12" s="187" t="e">
        <f>HLOOKUP(205,Grants!$D$2:$W$3,2,FALSE)</f>
        <v>#N/A</v>
      </c>
      <c r="B12" s="188"/>
      <c r="C12" s="189" t="e">
        <f>HLOOKUP(205,Grants!$D$2:$W$4,3,FALSE)</f>
        <v>#N/A</v>
      </c>
      <c r="D12" s="26">
        <v>0</v>
      </c>
      <c r="E12" s="26">
        <v>0</v>
      </c>
      <c r="F12" s="26">
        <v>0</v>
      </c>
      <c r="G12" s="190">
        <f>IF(ISERROR(HLOOKUP(205,Grants!$D$2:$W$11,10,FALSE)),0,(HLOOKUP(205,Grants!$D$2:$W$11,10,FALSE)))</f>
        <v>0</v>
      </c>
      <c r="H12" s="26">
        <v>0</v>
      </c>
      <c r="I12" s="238">
        <f t="shared" si="0"/>
        <v>0</v>
      </c>
    </row>
    <row r="13" spans="1:9" x14ac:dyDescent="0.15">
      <c r="A13" s="187" t="e">
        <f>HLOOKUP(206,Grants!$D$2:$W$3,2,FALSE)</f>
        <v>#N/A</v>
      </c>
      <c r="B13" s="188"/>
      <c r="C13" s="189" t="e">
        <f>HLOOKUP(206,Grants!$D$2:$W$4,3,FALSE)</f>
        <v>#N/A</v>
      </c>
      <c r="D13" s="26">
        <v>0</v>
      </c>
      <c r="E13" s="26">
        <v>0</v>
      </c>
      <c r="F13" s="26">
        <v>0</v>
      </c>
      <c r="G13" s="190">
        <f>IF(ISERROR(HLOOKUP(206,Grants!$D$2:$W$11,10,FALSE)),0,(HLOOKUP(206,Grants!$D$2:$W$11,10,FALSE)))</f>
        <v>0</v>
      </c>
      <c r="H13" s="26">
        <v>0</v>
      </c>
      <c r="I13" s="238">
        <f t="shared" si="0"/>
        <v>0</v>
      </c>
    </row>
    <row r="14" spans="1:9" x14ac:dyDescent="0.15">
      <c r="A14" s="187" t="e">
        <f>HLOOKUP(207,Grants!$D$2:$W$3,2,FALSE)</f>
        <v>#N/A</v>
      </c>
      <c r="B14" s="188"/>
      <c r="C14" s="189" t="e">
        <f>HLOOKUP(207,Grants!$D$2:$W$4,3,FALSE)</f>
        <v>#N/A</v>
      </c>
      <c r="D14" s="26">
        <v>0</v>
      </c>
      <c r="E14" s="26">
        <v>0</v>
      </c>
      <c r="F14" s="26">
        <v>0</v>
      </c>
      <c r="G14" s="190">
        <f>IF(ISERROR(HLOOKUP(207,Grants!$D$2:$W$11,10,FALSE)),0,(HLOOKUP(207,Grants!$D$2:$W$11,10,FALSE)))</f>
        <v>0</v>
      </c>
      <c r="H14" s="26">
        <v>0</v>
      </c>
      <c r="I14" s="238">
        <f t="shared" si="0"/>
        <v>0</v>
      </c>
    </row>
    <row r="15" spans="1:9" x14ac:dyDescent="0.15">
      <c r="A15" s="187" t="e">
        <f>HLOOKUP(208,Grants!$D$2:$W$3,2,FALSE)</f>
        <v>#N/A</v>
      </c>
      <c r="B15" s="188"/>
      <c r="C15" s="189" t="e">
        <f>HLOOKUP(208,Grants!$D$2:$W$4,3,FALSE)</f>
        <v>#N/A</v>
      </c>
      <c r="D15" s="26">
        <v>0</v>
      </c>
      <c r="E15" s="26">
        <v>0</v>
      </c>
      <c r="F15" s="26">
        <v>0</v>
      </c>
      <c r="G15" s="190">
        <f>IF(ISERROR(HLOOKUP(208,Grants!$D$2:$W$11,10,FALSE)),0,(HLOOKUP(208,Grants!$D$2:$W$11,10,FALSE)))</f>
        <v>0</v>
      </c>
      <c r="H15" s="26">
        <v>0</v>
      </c>
      <c r="I15" s="238">
        <f t="shared" si="0"/>
        <v>0</v>
      </c>
    </row>
    <row r="16" spans="1:9" x14ac:dyDescent="0.15">
      <c r="A16" s="187" t="e">
        <f>HLOOKUP(209,Grants!$D$2:$W$3,2,FALSE)</f>
        <v>#N/A</v>
      </c>
      <c r="B16" s="188"/>
      <c r="C16" s="189" t="e">
        <f>HLOOKUP(209,Grants!$D$2:$W$4,3,FALSE)</f>
        <v>#N/A</v>
      </c>
      <c r="D16" s="26">
        <v>0</v>
      </c>
      <c r="E16" s="26">
        <v>0</v>
      </c>
      <c r="F16" s="26">
        <v>0</v>
      </c>
      <c r="G16" s="190">
        <f>IF(ISERROR(HLOOKUP(209,Grants!$D$2:$W$11,10,FALSE)),0,(HLOOKUP(209,Grants!$D$2:$W$11,10,FALSE)))</f>
        <v>0</v>
      </c>
      <c r="H16" s="26">
        <v>0</v>
      </c>
      <c r="I16" s="238">
        <f t="shared" si="0"/>
        <v>0</v>
      </c>
    </row>
    <row r="17" spans="1:9" x14ac:dyDescent="0.15">
      <c r="A17" s="187" t="e">
        <f>HLOOKUP(210,Grants!$D$2:$W$3,2,FALSE)</f>
        <v>#N/A</v>
      </c>
      <c r="B17" s="188"/>
      <c r="C17" s="189" t="e">
        <f>HLOOKUP(210,Grants!$D$2:$W$4,3,FALSE)</f>
        <v>#N/A</v>
      </c>
      <c r="D17" s="26">
        <v>0</v>
      </c>
      <c r="E17" s="26">
        <v>0</v>
      </c>
      <c r="F17" s="26">
        <v>0</v>
      </c>
      <c r="G17" s="190">
        <f>IF(ISERROR(HLOOKUP(210,Grants!$D$2:$W$11,10,FALSE)),0,(HLOOKUP(210,Grants!$D$2:$W$11,10,FALSE)))</f>
        <v>0</v>
      </c>
      <c r="H17" s="26">
        <v>0</v>
      </c>
      <c r="I17" s="238">
        <f t="shared" si="0"/>
        <v>0</v>
      </c>
    </row>
    <row r="18" spans="1:9" x14ac:dyDescent="0.15">
      <c r="A18" s="187" t="e">
        <f>HLOOKUP(211,Grants!$D$2:$W$3,2,FALSE)</f>
        <v>#N/A</v>
      </c>
      <c r="B18" s="188"/>
      <c r="C18" s="189" t="e">
        <f>HLOOKUP(211,Grants!$D$2:$W$4,3,FALSE)</f>
        <v>#N/A</v>
      </c>
      <c r="D18" s="26">
        <v>0</v>
      </c>
      <c r="E18" s="26">
        <v>0</v>
      </c>
      <c r="F18" s="26">
        <v>0</v>
      </c>
      <c r="G18" s="190">
        <f>IF(ISERROR(HLOOKUP(211,Grants!$D$2:$W$11,10,FALSE)),0,(HLOOKUP(211,Grants!$D$2:$W$11,10,FALSE)))</f>
        <v>0</v>
      </c>
      <c r="H18" s="26">
        <v>0</v>
      </c>
      <c r="I18" s="238">
        <f>G18+H18</f>
        <v>0</v>
      </c>
    </row>
    <row r="19" spans="1:9" x14ac:dyDescent="0.15">
      <c r="A19" s="187" t="e">
        <f>HLOOKUP(212,Grants!$D$2:$W$3,2,FALSE)</f>
        <v>#N/A</v>
      </c>
      <c r="B19" s="188"/>
      <c r="C19" s="189" t="e">
        <f>HLOOKUP(212,Grants!$D$2:$W$4,3,FALSE)</f>
        <v>#N/A</v>
      </c>
      <c r="D19" s="26">
        <v>0</v>
      </c>
      <c r="E19" s="26">
        <v>0</v>
      </c>
      <c r="F19" s="26">
        <v>0</v>
      </c>
      <c r="G19" s="190">
        <f>IF(ISERROR(HLOOKUP(212,Grants!$D$2:$W$11,10,FALSE)),0,(HLOOKUP(212,Grants!$D$2:$W$11,10,FALSE)))</f>
        <v>0</v>
      </c>
      <c r="H19" s="26">
        <v>0</v>
      </c>
      <c r="I19" s="238">
        <f>G19+H19</f>
        <v>0</v>
      </c>
    </row>
    <row r="20" spans="1:9" ht="11.25" thickBot="1" x14ac:dyDescent="0.2">
      <c r="A20" s="99"/>
      <c r="D20" s="3"/>
      <c r="E20" s="3"/>
      <c r="F20" s="3"/>
      <c r="G20" s="3"/>
    </row>
    <row r="21" spans="1:9" ht="12" thickTop="1" thickBot="1" x14ac:dyDescent="0.2">
      <c r="C21" s="80" t="s">
        <v>796</v>
      </c>
      <c r="D21" s="111">
        <f t="shared" ref="D21:I21" si="1">SUM(D8:D19)</f>
        <v>0</v>
      </c>
      <c r="E21" s="111">
        <f t="shared" si="1"/>
        <v>0</v>
      </c>
      <c r="F21" s="111">
        <f t="shared" si="1"/>
        <v>0</v>
      </c>
      <c r="G21" s="111">
        <f t="shared" si="1"/>
        <v>0</v>
      </c>
      <c r="H21" s="111">
        <f t="shared" si="1"/>
        <v>0</v>
      </c>
      <c r="I21" s="111">
        <f t="shared" si="1"/>
        <v>0</v>
      </c>
    </row>
    <row r="22" spans="1:9" ht="11.25" thickTop="1" x14ac:dyDescent="0.15"/>
    <row r="23" spans="1:9" x14ac:dyDescent="0.15">
      <c r="B23" s="25" t="s">
        <v>795</v>
      </c>
    </row>
    <row r="24" spans="1:9" x14ac:dyDescent="0.15">
      <c r="A24" s="448" t="s">
        <v>117</v>
      </c>
      <c r="B24" s="25"/>
    </row>
    <row r="25" spans="1:9" x14ac:dyDescent="0.15">
      <c r="A25" s="20" t="s">
        <v>148</v>
      </c>
      <c r="C25" s="20" t="s">
        <v>798</v>
      </c>
    </row>
    <row r="26" spans="1:9" x14ac:dyDescent="0.15">
      <c r="A26" s="185"/>
      <c r="C26" s="25" t="s">
        <v>390</v>
      </c>
    </row>
    <row r="27" spans="1:9" x14ac:dyDescent="0.15">
      <c r="A27" s="187" t="e">
        <f>HLOOKUP(301,Grants!$D$2:$W$3,2,FALSE)</f>
        <v>#N/A</v>
      </c>
      <c r="B27" s="188"/>
      <c r="C27" s="189" t="e">
        <f>HLOOKUP(301,Grants!$D$2:$W$4,3,FALSE)</f>
        <v>#N/A</v>
      </c>
      <c r="D27" s="26">
        <v>0</v>
      </c>
      <c r="E27" s="26">
        <v>0</v>
      </c>
      <c r="F27" s="26">
        <v>0</v>
      </c>
      <c r="G27" s="190">
        <f>IF(ISERROR(HLOOKUP(301,Grants!$D$2:$W$11,10,FALSE)),0,(HLOOKUP(301,Grants!$D$2:$W$11,10,FALSE)))</f>
        <v>0</v>
      </c>
      <c r="H27" s="26">
        <v>0</v>
      </c>
      <c r="I27" s="238">
        <f t="shared" ref="I27:I45" si="2">G27+H27</f>
        <v>0</v>
      </c>
    </row>
    <row r="28" spans="1:9" x14ac:dyDescent="0.15">
      <c r="A28" s="187" t="e">
        <f>HLOOKUP(302,Grants!$D$2:$W$3,2,FALSE)</f>
        <v>#N/A</v>
      </c>
      <c r="B28" s="188"/>
      <c r="C28" s="189" t="e">
        <f>HLOOKUP(302,Grants!$D$2:$W$4,3,FALSE)</f>
        <v>#N/A</v>
      </c>
      <c r="D28" s="26">
        <v>0</v>
      </c>
      <c r="E28" s="26">
        <v>0</v>
      </c>
      <c r="F28" s="26">
        <v>0</v>
      </c>
      <c r="G28" s="190">
        <f>IF(ISERROR(HLOOKUP(302,Grants!$D$2:$W$11,10,FALSE)),0,(HLOOKUP(302,Grants!$D$2:$W$11,10,FALSE)))</f>
        <v>0</v>
      </c>
      <c r="H28" s="26">
        <v>0</v>
      </c>
      <c r="I28" s="238">
        <f t="shared" si="2"/>
        <v>0</v>
      </c>
    </row>
    <row r="29" spans="1:9" x14ac:dyDescent="0.15">
      <c r="A29" s="187" t="e">
        <f>HLOOKUP(303,Grants!$D$2:$W$3,2,FALSE)</f>
        <v>#N/A</v>
      </c>
      <c r="B29" s="188"/>
      <c r="C29" s="189" t="e">
        <f>HLOOKUP(303,Grants!$D$2:$W$4,3,FALSE)</f>
        <v>#N/A</v>
      </c>
      <c r="D29" s="26">
        <v>0</v>
      </c>
      <c r="E29" s="26">
        <v>0</v>
      </c>
      <c r="F29" s="26">
        <v>0</v>
      </c>
      <c r="G29" s="190">
        <f>IF(ISERROR(HLOOKUP(303,Grants!$D$2:$W$11,10,FALSE)),0,(HLOOKUP(303,Grants!$D$2:$W$11,10,FALSE)))</f>
        <v>0</v>
      </c>
      <c r="H29" s="26">
        <v>0</v>
      </c>
      <c r="I29" s="238">
        <f t="shared" si="2"/>
        <v>0</v>
      </c>
    </row>
    <row r="30" spans="1:9" x14ac:dyDescent="0.15">
      <c r="A30" s="187" t="e">
        <f>HLOOKUP(304,Grants!$D$2:$W$3,2,FALSE)</f>
        <v>#N/A</v>
      </c>
      <c r="B30" s="188"/>
      <c r="C30" s="189" t="e">
        <f>HLOOKUP(304,Grants!$D$2:$W$4,3,FALSE)</f>
        <v>#N/A</v>
      </c>
      <c r="D30" s="26">
        <v>0</v>
      </c>
      <c r="E30" s="26">
        <v>0</v>
      </c>
      <c r="F30" s="26">
        <v>0</v>
      </c>
      <c r="G30" s="190">
        <f>IF(ISERROR(HLOOKUP(304,Grants!$D$2:$W$11,10,FALSE)),0,(HLOOKUP(304,Grants!$D$2:$W$11,10,FALSE)))</f>
        <v>0</v>
      </c>
      <c r="H30" s="26">
        <v>0</v>
      </c>
      <c r="I30" s="238">
        <f t="shared" si="2"/>
        <v>0</v>
      </c>
    </row>
    <row r="31" spans="1:9" x14ac:dyDescent="0.15">
      <c r="A31" s="187" t="e">
        <f>HLOOKUP(305,Grants!$D$2:$W$3,2,FALSE)</f>
        <v>#N/A</v>
      </c>
      <c r="B31" s="188"/>
      <c r="C31" s="189" t="e">
        <f>HLOOKUP(305,Grants!$D$2:$W$4,3,FALSE)</f>
        <v>#N/A</v>
      </c>
      <c r="D31" s="26">
        <v>0</v>
      </c>
      <c r="E31" s="26">
        <v>0</v>
      </c>
      <c r="F31" s="26">
        <v>0</v>
      </c>
      <c r="G31" s="190">
        <f>IF(ISERROR(HLOOKUP(305,Grants!$D$2:$W$11,10,FALSE)),0,(HLOOKUP(305,Grants!$D$2:$W$11,10,FALSE)))</f>
        <v>0</v>
      </c>
      <c r="H31" s="26">
        <v>0</v>
      </c>
      <c r="I31" s="238">
        <f t="shared" si="2"/>
        <v>0</v>
      </c>
    </row>
    <row r="32" spans="1:9" x14ac:dyDescent="0.15">
      <c r="A32" s="187" t="e">
        <f>HLOOKUP(306,Grants!$D$2:$W$3,2,FALSE)</f>
        <v>#N/A</v>
      </c>
      <c r="B32" s="188"/>
      <c r="C32" s="189" t="e">
        <f>HLOOKUP(306,Grants!$D$2:$W$4,3,FALSE)</f>
        <v>#N/A</v>
      </c>
      <c r="D32" s="26">
        <v>0</v>
      </c>
      <c r="E32" s="26">
        <v>0</v>
      </c>
      <c r="F32" s="26">
        <v>0</v>
      </c>
      <c r="G32" s="190">
        <f>IF(ISERROR(HLOOKUP(306,Grants!$D$2:$W$11,10,FALSE)),0,(HLOOKUP(306,Grants!$D$2:$W$11,10,FALSE)))</f>
        <v>0</v>
      </c>
      <c r="H32" s="26">
        <v>0</v>
      </c>
      <c r="I32" s="238">
        <f t="shared" si="2"/>
        <v>0</v>
      </c>
    </row>
    <row r="33" spans="1:9" x14ac:dyDescent="0.15">
      <c r="A33" s="187" t="e">
        <f>HLOOKUP(307,Grants!$D$2:$W$3,2,FALSE)</f>
        <v>#N/A</v>
      </c>
      <c r="B33" s="188"/>
      <c r="C33" s="189" t="e">
        <f>HLOOKUP(307,Grants!$D$2:$W$4,3,FALSE)</f>
        <v>#N/A</v>
      </c>
      <c r="D33" s="26">
        <v>0</v>
      </c>
      <c r="E33" s="26">
        <v>0</v>
      </c>
      <c r="F33" s="26">
        <v>0</v>
      </c>
      <c r="G33" s="190">
        <f>IF(ISERROR(HLOOKUP(307,Grants!$D$2:$W$11,10,FALSE)),0,(HLOOKUP(307,Grants!$D$2:$W$11,10,FALSE)))</f>
        <v>0</v>
      </c>
      <c r="H33" s="26">
        <v>0</v>
      </c>
      <c r="I33" s="238">
        <f t="shared" si="2"/>
        <v>0</v>
      </c>
    </row>
    <row r="34" spans="1:9" x14ac:dyDescent="0.15">
      <c r="A34" s="187" t="e">
        <f>HLOOKUP(308,Grants!$D$2:$W$3,2,FALSE)</f>
        <v>#N/A</v>
      </c>
      <c r="B34" s="188"/>
      <c r="C34" s="189" t="e">
        <f>HLOOKUP(308,Grants!$D$2:$W$4,3,FALSE)</f>
        <v>#N/A</v>
      </c>
      <c r="D34" s="26">
        <v>0</v>
      </c>
      <c r="E34" s="26">
        <v>0</v>
      </c>
      <c r="F34" s="26">
        <v>0</v>
      </c>
      <c r="G34" s="190">
        <f>IF(ISERROR(HLOOKUP(308,Grants!$D$2:$W$11,10,FALSE)),0,(HLOOKUP(308,Grants!$D$2:$W$11,10,FALSE)))</f>
        <v>0</v>
      </c>
      <c r="H34" s="26">
        <v>0</v>
      </c>
      <c r="I34" s="238">
        <f t="shared" si="2"/>
        <v>0</v>
      </c>
    </row>
    <row r="35" spans="1:9" x14ac:dyDescent="0.15">
      <c r="A35" s="187" t="e">
        <f>HLOOKUP(309,Grants!$D$2:$W$3,2,FALSE)</f>
        <v>#N/A</v>
      </c>
      <c r="B35" s="188"/>
      <c r="C35" s="189" t="e">
        <f>HLOOKUP(309,Grants!$D$2:$W$4,3,FALSE)</f>
        <v>#N/A</v>
      </c>
      <c r="D35" s="26">
        <v>0</v>
      </c>
      <c r="E35" s="26">
        <v>0</v>
      </c>
      <c r="F35" s="26">
        <v>0</v>
      </c>
      <c r="G35" s="190">
        <f>IF(ISERROR(HLOOKUP(309,Grants!$D$2:$W$11,10,FALSE)),0,(HLOOKUP(309,Grants!$D$2:$W$11,10,FALSE)))</f>
        <v>0</v>
      </c>
      <c r="H35" s="26">
        <v>0</v>
      </c>
      <c r="I35" s="238">
        <f t="shared" si="2"/>
        <v>0</v>
      </c>
    </row>
    <row r="36" spans="1:9" x14ac:dyDescent="0.15">
      <c r="A36" s="187" t="e">
        <f>HLOOKUP(310,Grants!$D$2:$W$3,2,FALSE)</f>
        <v>#N/A</v>
      </c>
      <c r="B36" s="188"/>
      <c r="C36" s="189" t="e">
        <f>HLOOKUP(310,Grants!$D$2:$W$4,3,FALSE)</f>
        <v>#N/A</v>
      </c>
      <c r="D36" s="26">
        <v>0</v>
      </c>
      <c r="E36" s="26">
        <v>0</v>
      </c>
      <c r="F36" s="26">
        <v>0</v>
      </c>
      <c r="G36" s="190">
        <f>IF(ISERROR(HLOOKUP(310,Grants!$D$2:$W$11,10,FALSE)),0,(HLOOKUP(310,Grants!$D$2:$W$11,10,FALSE)))</f>
        <v>0</v>
      </c>
      <c r="H36" s="26">
        <v>0</v>
      </c>
      <c r="I36" s="238">
        <f t="shared" si="2"/>
        <v>0</v>
      </c>
    </row>
    <row r="37" spans="1:9" x14ac:dyDescent="0.15">
      <c r="A37" s="187" t="e">
        <f>HLOOKUP(311,Grants!$D$2:$W$3,2,FALSE)</f>
        <v>#N/A</v>
      </c>
      <c r="B37" s="188"/>
      <c r="C37" s="189" t="e">
        <f>HLOOKUP(311,Grants!$D$2:$W$4,3,FALSE)</f>
        <v>#N/A</v>
      </c>
      <c r="D37" s="26">
        <v>0</v>
      </c>
      <c r="E37" s="26">
        <v>0</v>
      </c>
      <c r="F37" s="26">
        <v>0</v>
      </c>
      <c r="G37" s="190">
        <f>IF(ISERROR(HLOOKUP(311,Grants!$D$2:$W$11,10,FALSE)),0,(HLOOKUP(311,Grants!$D$2:$W$11,10,FALSE)))</f>
        <v>0</v>
      </c>
      <c r="H37" s="26">
        <v>0</v>
      </c>
      <c r="I37" s="238">
        <f t="shared" si="2"/>
        <v>0</v>
      </c>
    </row>
    <row r="38" spans="1:9" x14ac:dyDescent="0.15">
      <c r="A38" s="187" t="e">
        <f>HLOOKUP(312,Grants!$D$2:$W$3,2,FALSE)</f>
        <v>#N/A</v>
      </c>
      <c r="B38" s="188"/>
      <c r="C38" s="189" t="e">
        <f>HLOOKUP(312,Grants!$D$2:$W$4,3,FALSE)</f>
        <v>#N/A</v>
      </c>
      <c r="D38" s="26">
        <v>0</v>
      </c>
      <c r="E38" s="26">
        <v>0</v>
      </c>
      <c r="F38" s="26">
        <v>0</v>
      </c>
      <c r="G38" s="190">
        <f>IF(ISERROR(HLOOKUP(312,Grants!$D$2:$W$11,10,FALSE)),0,(HLOOKUP(312,Grants!$D$2:$W$11,10,FALSE)))</f>
        <v>0</v>
      </c>
      <c r="H38" s="26">
        <v>0</v>
      </c>
      <c r="I38" s="238">
        <f t="shared" si="2"/>
        <v>0</v>
      </c>
    </row>
    <row r="39" spans="1:9" x14ac:dyDescent="0.15">
      <c r="A39" s="187" t="e">
        <f>HLOOKUP(313,Grants!$D$2:$W$3,2,FALSE)</f>
        <v>#N/A</v>
      </c>
      <c r="B39" s="188"/>
      <c r="C39" s="189" t="e">
        <f>HLOOKUP(313,Grants!$D$2:$W$4,3,FALSE)</f>
        <v>#N/A</v>
      </c>
      <c r="D39" s="26">
        <v>0</v>
      </c>
      <c r="E39" s="26">
        <v>0</v>
      </c>
      <c r="F39" s="26">
        <v>0</v>
      </c>
      <c r="G39" s="190">
        <f>IF(ISERROR(HLOOKUP(313,Grants!$D$2:$W$11,10,FALSE)),0,(HLOOKUP(313,Grants!$D$2:$W$11,10,FALSE)))</f>
        <v>0</v>
      </c>
      <c r="H39" s="26">
        <v>0</v>
      </c>
      <c r="I39" s="238">
        <f t="shared" si="2"/>
        <v>0</v>
      </c>
    </row>
    <row r="40" spans="1:9" x14ac:dyDescent="0.15">
      <c r="A40" s="187" t="e">
        <f>HLOOKUP(314,Grants!$D$2:$W$3,2,FALSE)</f>
        <v>#N/A</v>
      </c>
      <c r="B40" s="188"/>
      <c r="C40" s="189" t="e">
        <f>HLOOKUP(314,Grants!$D$2:$W$4,3,FALSE)</f>
        <v>#N/A</v>
      </c>
      <c r="D40" s="26">
        <v>0</v>
      </c>
      <c r="E40" s="26">
        <v>0</v>
      </c>
      <c r="F40" s="26">
        <v>0</v>
      </c>
      <c r="G40" s="190">
        <f>IF(ISERROR(HLOOKUP(314,Grants!$D$2:$W$11,10,FALSE)),0,(HLOOKUP(314,Grants!$D$2:$W$11,10,FALSE)))</f>
        <v>0</v>
      </c>
      <c r="H40" s="26">
        <v>0</v>
      </c>
      <c r="I40" s="238">
        <f t="shared" si="2"/>
        <v>0</v>
      </c>
    </row>
    <row r="41" spans="1:9" x14ac:dyDescent="0.15">
      <c r="A41" s="187" t="e">
        <f>HLOOKUP(315,Grants!$D$2:$W$3,2,FALSE)</f>
        <v>#N/A</v>
      </c>
      <c r="B41" s="188"/>
      <c r="C41" s="189" t="e">
        <f>HLOOKUP(315,Grants!$D$2:$W$4,3,FALSE)</f>
        <v>#N/A</v>
      </c>
      <c r="D41" s="26">
        <v>0</v>
      </c>
      <c r="E41" s="26">
        <v>0</v>
      </c>
      <c r="F41" s="26">
        <v>0</v>
      </c>
      <c r="G41" s="190">
        <f>IF(ISERROR(HLOOKUP(315,Grants!$D$2:$W$11,10,FALSE)),0,(HLOOKUP(315,Grants!$D$2:$W$11,10,FALSE)))</f>
        <v>0</v>
      </c>
      <c r="H41" s="26">
        <v>0</v>
      </c>
      <c r="I41" s="238">
        <f t="shared" si="2"/>
        <v>0</v>
      </c>
    </row>
    <row r="42" spans="1:9" x14ac:dyDescent="0.15">
      <c r="A42" s="187" t="e">
        <f>HLOOKUP(316,Grants!$D$2:$W$3,2,FALSE)</f>
        <v>#N/A</v>
      </c>
      <c r="B42" s="188"/>
      <c r="C42" s="189" t="e">
        <f>HLOOKUP(316,Grants!$D$2:$W$4,3,FALSE)</f>
        <v>#N/A</v>
      </c>
      <c r="D42" s="26">
        <v>0</v>
      </c>
      <c r="E42" s="26">
        <v>0</v>
      </c>
      <c r="F42" s="26">
        <v>0</v>
      </c>
      <c r="G42" s="190">
        <f>IF(ISERROR(HLOOKUP(316,Grants!$D$2:$W$11,10,FALSE)),0,(HLOOKUP(316,Grants!$D$2:$W$11,10,FALSE)))</f>
        <v>0</v>
      </c>
      <c r="H42" s="26">
        <v>0</v>
      </c>
      <c r="I42" s="238">
        <f t="shared" si="2"/>
        <v>0</v>
      </c>
    </row>
    <row r="43" spans="1:9" x14ac:dyDescent="0.15">
      <c r="A43" s="187" t="e">
        <f>HLOOKUP(317,Grants!$D$2:$W$3,2,FALSE)</f>
        <v>#N/A</v>
      </c>
      <c r="B43" s="188"/>
      <c r="C43" s="189" t="e">
        <f>HLOOKUP(317,Grants!$D$2:$W$4,3,FALSE)</f>
        <v>#N/A</v>
      </c>
      <c r="D43" s="26">
        <v>0</v>
      </c>
      <c r="E43" s="26">
        <v>0</v>
      </c>
      <c r="F43" s="26">
        <v>0</v>
      </c>
      <c r="G43" s="190">
        <f>IF(ISERROR(HLOOKUP(317,Grants!$D$2:$W$11,10,FALSE)),0,(HLOOKUP(317,Grants!$D$2:$W$11,10,FALSE)))</f>
        <v>0</v>
      </c>
      <c r="H43" s="26">
        <v>0</v>
      </c>
      <c r="I43" s="238">
        <f t="shared" si="2"/>
        <v>0</v>
      </c>
    </row>
    <row r="44" spans="1:9" x14ac:dyDescent="0.15">
      <c r="A44" s="187" t="e">
        <f>HLOOKUP(318,Grants!$D$2:$W$3,2,FALSE)</f>
        <v>#N/A</v>
      </c>
      <c r="B44" s="188"/>
      <c r="C44" s="189" t="e">
        <f>HLOOKUP(318,Grants!$D$2:$W$4,3,FALSE)</f>
        <v>#N/A</v>
      </c>
      <c r="D44" s="26">
        <v>0</v>
      </c>
      <c r="E44" s="26">
        <v>0</v>
      </c>
      <c r="F44" s="26">
        <v>0</v>
      </c>
      <c r="G44" s="190">
        <f>IF(ISERROR(HLOOKUP(318,Grants!$D$2:$W$11,10,FALSE)),0,(HLOOKUP(318,Grants!$D$2:$W$11,10,FALSE)))</f>
        <v>0</v>
      </c>
      <c r="H44" s="26">
        <v>0</v>
      </c>
      <c r="I44" s="238">
        <f t="shared" si="2"/>
        <v>0</v>
      </c>
    </row>
    <row r="45" spans="1:9" x14ac:dyDescent="0.15">
      <c r="A45" s="187" t="e">
        <f>HLOOKUP(319,Grants!$D$2:$W$3,2,FALSE)</f>
        <v>#N/A</v>
      </c>
      <c r="B45" s="188"/>
      <c r="C45" s="189" t="e">
        <f>HLOOKUP(319,Grants!$D$2:$W$4,3,FALSE)</f>
        <v>#N/A</v>
      </c>
      <c r="D45" s="26">
        <v>0</v>
      </c>
      <c r="E45" s="26">
        <v>0</v>
      </c>
      <c r="F45" s="26">
        <v>0</v>
      </c>
      <c r="G45" s="190">
        <f>IF(ISERROR(HLOOKUP(319,Grants!$D$2:$W$11,10,FALSE)),0,(HLOOKUP(319,Grants!$D$2:$W$11,10,FALSE)))</f>
        <v>0</v>
      </c>
      <c r="H45" s="26">
        <v>0</v>
      </c>
      <c r="I45" s="238">
        <f t="shared" si="2"/>
        <v>0</v>
      </c>
    </row>
    <row r="46" spans="1:9" x14ac:dyDescent="0.15">
      <c r="A46" s="187" t="e">
        <f>HLOOKUP(320,Grants!$D$2:$W$3,2,FALSE)</f>
        <v>#N/A</v>
      </c>
      <c r="B46" s="188"/>
      <c r="C46" s="189" t="e">
        <f>HLOOKUP(320,Grants!$D$2:$W$4,3,FALSE)</f>
        <v>#N/A</v>
      </c>
      <c r="D46" s="26">
        <v>0</v>
      </c>
      <c r="E46" s="26">
        <v>0</v>
      </c>
      <c r="F46" s="26">
        <v>0</v>
      </c>
      <c r="G46" s="190">
        <f>IF(ISERROR(HLOOKUP(320,Grants!$D$2:$W$11,10,FALSE)),0,(HLOOKUP(320,Grants!$D$2:$W$11,10,FALSE)))</f>
        <v>0</v>
      </c>
      <c r="H46" s="26">
        <v>0</v>
      </c>
      <c r="I46" s="238">
        <f>G46+H46</f>
        <v>0</v>
      </c>
    </row>
    <row r="47" spans="1:9" ht="11.25" thickBot="1" x14ac:dyDescent="0.2">
      <c r="A47" s="191"/>
      <c r="C47" s="80"/>
      <c r="D47" s="3"/>
      <c r="E47" s="3"/>
      <c r="F47" s="3"/>
      <c r="G47" s="3"/>
    </row>
    <row r="48" spans="1:9" ht="12" thickTop="1" thickBot="1" x14ac:dyDescent="0.2">
      <c r="C48" s="80" t="s">
        <v>797</v>
      </c>
      <c r="D48" s="111">
        <f t="shared" ref="D48:I48" si="3">SUM(D27:D47)</f>
        <v>0</v>
      </c>
      <c r="E48" s="111">
        <f t="shared" si="3"/>
        <v>0</v>
      </c>
      <c r="F48" s="111">
        <f t="shared" si="3"/>
        <v>0</v>
      </c>
      <c r="G48" s="111">
        <f t="shared" si="3"/>
        <v>0</v>
      </c>
      <c r="H48" s="111">
        <f t="shared" si="3"/>
        <v>0</v>
      </c>
      <c r="I48" s="111">
        <f t="shared" si="3"/>
        <v>0</v>
      </c>
    </row>
    <row r="49" spans="1:9" ht="11.25" thickTop="1" x14ac:dyDescent="0.15"/>
    <row r="50" spans="1:9" x14ac:dyDescent="0.15">
      <c r="B50" s="25" t="s">
        <v>943</v>
      </c>
    </row>
    <row r="51" spans="1:9" x14ac:dyDescent="0.15">
      <c r="A51" s="20" t="s">
        <v>148</v>
      </c>
      <c r="C51" s="20" t="s">
        <v>932</v>
      </c>
    </row>
    <row r="52" spans="1:9" x14ac:dyDescent="0.15">
      <c r="A52" s="187">
        <f>HLOOKUP(101,Grants!$D$2:$W$3,2,FALSE)</f>
        <v>0</v>
      </c>
      <c r="B52" s="188"/>
      <c r="C52" s="189">
        <f>HLOOKUP(101,Grants!$D$2:$W$4,3,FALSE)</f>
        <v>0</v>
      </c>
      <c r="D52" s="26">
        <v>0</v>
      </c>
      <c r="E52" s="26">
        <v>0</v>
      </c>
      <c r="F52" s="26">
        <v>0</v>
      </c>
      <c r="G52" s="190">
        <f>IF(ISERROR(HLOOKUP(101,Grants!$D$2:$W$11,10,FALSE)),0,(HLOOKUP(101,Grants!$D$2:$W$11,10,FALSE)))</f>
        <v>0</v>
      </c>
      <c r="H52" s="26">
        <v>0</v>
      </c>
      <c r="I52" s="238">
        <f t="shared" ref="I52:I61" si="4">G52+H52</f>
        <v>0</v>
      </c>
    </row>
    <row r="53" spans="1:9" x14ac:dyDescent="0.15">
      <c r="A53" s="187">
        <f>HLOOKUP(102,Grants!$D$2:$W$3,2,FALSE)</f>
        <v>0</v>
      </c>
      <c r="B53" s="188"/>
      <c r="C53" s="189">
        <f>HLOOKUP(102,Grants!$D$2:$W$4,3,FALSE)</f>
        <v>0</v>
      </c>
      <c r="D53" s="26">
        <v>0</v>
      </c>
      <c r="E53" s="26">
        <v>0</v>
      </c>
      <c r="F53" s="26">
        <v>0</v>
      </c>
      <c r="G53" s="190">
        <f>IF(ISERROR(HLOOKUP(102,Grants!$D$2:$W$11,10,FALSE)),0,(HLOOKUP(102,Grants!$D$2:$W$11,10,FALSE)))</f>
        <v>0</v>
      </c>
      <c r="H53" s="26">
        <v>0</v>
      </c>
      <c r="I53" s="238">
        <f t="shared" si="4"/>
        <v>0</v>
      </c>
    </row>
    <row r="54" spans="1:9" x14ac:dyDescent="0.15">
      <c r="A54" s="187">
        <f>HLOOKUP(103,Grants!$D$2:$W$3,2,FALSE)</f>
        <v>0</v>
      </c>
      <c r="B54" s="188"/>
      <c r="C54" s="189">
        <f>HLOOKUP(103,Grants!$D$2:$W$4,3,FALSE)</f>
        <v>0</v>
      </c>
      <c r="D54" s="26">
        <v>0</v>
      </c>
      <c r="E54" s="26">
        <v>0</v>
      </c>
      <c r="F54" s="26">
        <v>0</v>
      </c>
      <c r="G54" s="190">
        <f>IF(ISERROR(HLOOKUP(103,Grants!$D$2:$W$11,10,FALSE)),0,(HLOOKUP(103,Grants!$D$2:$W$11,10,FALSE)))</f>
        <v>0</v>
      </c>
      <c r="H54" s="26">
        <v>0</v>
      </c>
      <c r="I54" s="238">
        <f t="shared" si="4"/>
        <v>0</v>
      </c>
    </row>
    <row r="55" spans="1:9" x14ac:dyDescent="0.15">
      <c r="A55" s="187">
        <f>HLOOKUP(104,Grants!$D$2:$W$3,2,FALSE)</f>
        <v>0</v>
      </c>
      <c r="B55" s="188"/>
      <c r="C55" s="189">
        <f>HLOOKUP(104,Grants!$D$2:$W$4,3,FALSE)</f>
        <v>0</v>
      </c>
      <c r="D55" s="26">
        <v>0</v>
      </c>
      <c r="E55" s="26">
        <v>0</v>
      </c>
      <c r="F55" s="26">
        <v>0</v>
      </c>
      <c r="G55" s="190">
        <f>IF(ISERROR(HLOOKUP(104,Grants!$D$2:$W$11,10,FALSE)),0,(HLOOKUP(104,Grants!$D$2:$W$11,10,FALSE)))</f>
        <v>0</v>
      </c>
      <c r="H55" s="26">
        <v>0</v>
      </c>
      <c r="I55" s="238">
        <f t="shared" si="4"/>
        <v>0</v>
      </c>
    </row>
    <row r="56" spans="1:9" x14ac:dyDescent="0.15">
      <c r="A56" s="187">
        <f>HLOOKUP(105,Grants!$D$2:$W$3,2,FALSE)</f>
        <v>0</v>
      </c>
      <c r="B56" s="188"/>
      <c r="C56" s="189">
        <f>HLOOKUP(105,Grants!$D$2:$W$4,3,FALSE)</f>
        <v>0</v>
      </c>
      <c r="D56" s="26">
        <v>0</v>
      </c>
      <c r="E56" s="26">
        <v>0</v>
      </c>
      <c r="F56" s="26">
        <v>0</v>
      </c>
      <c r="G56" s="190">
        <f>IF(ISERROR(HLOOKUP(105,Grants!$D$2:$W$11,10,FALSE)),0,(HLOOKUP(105,Grants!$D$2:$W$11,10,FALSE)))</f>
        <v>0</v>
      </c>
      <c r="H56" s="26">
        <v>0</v>
      </c>
      <c r="I56" s="238">
        <f t="shared" si="4"/>
        <v>0</v>
      </c>
    </row>
    <row r="57" spans="1:9" x14ac:dyDescent="0.15">
      <c r="A57" s="187">
        <f>HLOOKUP(106,Grants!$D$2:$W$3,2,FALSE)</f>
        <v>0</v>
      </c>
      <c r="B57" s="188"/>
      <c r="C57" s="189">
        <f>HLOOKUP(106,Grants!$D$2:$W$4,3,FALSE)</f>
        <v>0</v>
      </c>
      <c r="D57" s="26">
        <v>0</v>
      </c>
      <c r="E57" s="26">
        <v>0</v>
      </c>
      <c r="F57" s="26">
        <v>0</v>
      </c>
      <c r="G57" s="190">
        <f>IF(ISERROR(HLOOKUP(106,Grants!$D$2:$W$11,10,FALSE)),0,(HLOOKUP(106,Grants!$D$2:$W$11,10,FALSE)))</f>
        <v>0</v>
      </c>
      <c r="H57" s="26">
        <v>0</v>
      </c>
      <c r="I57" s="238">
        <f t="shared" si="4"/>
        <v>0</v>
      </c>
    </row>
    <row r="58" spans="1:9" x14ac:dyDescent="0.15">
      <c r="A58" s="187">
        <f>HLOOKUP(107,Grants!$D$2:$W$3,2,FALSE)</f>
        <v>0</v>
      </c>
      <c r="B58" s="188"/>
      <c r="C58" s="189">
        <f>HLOOKUP(107,Grants!$D$2:$W$4,3,FALSE)</f>
        <v>0</v>
      </c>
      <c r="D58" s="26">
        <v>0</v>
      </c>
      <c r="E58" s="26">
        <v>0</v>
      </c>
      <c r="F58" s="26">
        <v>0</v>
      </c>
      <c r="G58" s="190">
        <f>IF(ISERROR(HLOOKUP(107,Grants!$D$2:$W$11,10,FALSE)),0,(HLOOKUP(107,Grants!$D$2:$W$11,10,FALSE)))</f>
        <v>0</v>
      </c>
      <c r="H58" s="26">
        <v>0</v>
      </c>
      <c r="I58" s="238">
        <f t="shared" si="4"/>
        <v>0</v>
      </c>
    </row>
    <row r="59" spans="1:9" x14ac:dyDescent="0.15">
      <c r="A59" s="187">
        <f>HLOOKUP(108,Grants!$D$2:$W$3,2,FALSE)</f>
        <v>0</v>
      </c>
      <c r="B59" s="188"/>
      <c r="C59" s="189">
        <f>HLOOKUP(108,Grants!$D$2:$W$4,3,FALSE)</f>
        <v>0</v>
      </c>
      <c r="D59" s="26">
        <v>0</v>
      </c>
      <c r="E59" s="26">
        <v>0</v>
      </c>
      <c r="F59" s="26">
        <v>0</v>
      </c>
      <c r="G59" s="190">
        <f>IF(ISERROR(HLOOKUP(108,Grants!$D$2:$W$11,10,FALSE)),0,(HLOOKUP(108,Grants!$D$2:$W$11,10,FALSE)))</f>
        <v>0</v>
      </c>
      <c r="H59" s="26">
        <v>0</v>
      </c>
      <c r="I59" s="238">
        <f t="shared" si="4"/>
        <v>0</v>
      </c>
    </row>
    <row r="60" spans="1:9" x14ac:dyDescent="0.15">
      <c r="A60" s="187">
        <f>HLOOKUP(109,Grants!$D$2:$W$3,2,FALSE)</f>
        <v>0</v>
      </c>
      <c r="B60" s="188"/>
      <c r="C60" s="189">
        <f>HLOOKUP(109,Grants!$D$2:$W$4,3,FALSE)</f>
        <v>0</v>
      </c>
      <c r="D60" s="26">
        <v>0</v>
      </c>
      <c r="E60" s="26">
        <v>0</v>
      </c>
      <c r="F60" s="26">
        <v>0</v>
      </c>
      <c r="G60" s="190">
        <f>IF(ISERROR(HLOOKUP(109,Grants!$D$2:$W$11,10,FALSE)),0,(HLOOKUP(109,Grants!$D$2:$W$11,10,FALSE)))</f>
        <v>0</v>
      </c>
      <c r="H60" s="26">
        <v>0</v>
      </c>
      <c r="I60" s="238">
        <f t="shared" si="4"/>
        <v>0</v>
      </c>
    </row>
    <row r="61" spans="1:9" x14ac:dyDescent="0.15">
      <c r="A61" s="187">
        <f>HLOOKUP(110,Grants!$D$2:$W$3,2,FALSE)</f>
        <v>0</v>
      </c>
      <c r="B61" s="188"/>
      <c r="C61" s="189">
        <f>HLOOKUP(110,Grants!$D$2:$W$4,3,FALSE)</f>
        <v>0</v>
      </c>
      <c r="D61" s="26">
        <v>0</v>
      </c>
      <c r="E61" s="26">
        <v>0</v>
      </c>
      <c r="F61" s="26">
        <v>0</v>
      </c>
      <c r="G61" s="190">
        <f>IF(ISERROR(HLOOKUP(110,Grants!$D$2:$W$11,10,FALSE)),0,(HLOOKUP(110,Grants!$D$2:$W$11,10,FALSE)))</f>
        <v>0</v>
      </c>
      <c r="H61" s="26">
        <v>0</v>
      </c>
      <c r="I61" s="238">
        <f t="shared" si="4"/>
        <v>0</v>
      </c>
    </row>
    <row r="62" spans="1:9" ht="11.25" thickBot="1" x14ac:dyDescent="0.2">
      <c r="C62" s="25"/>
    </row>
    <row r="63" spans="1:9" ht="12" thickTop="1" thickBot="1" x14ac:dyDescent="0.2">
      <c r="A63" s="80" t="s">
        <v>1003</v>
      </c>
      <c r="C63" s="80" t="s">
        <v>944</v>
      </c>
      <c r="D63" s="98">
        <f t="shared" ref="D63:I63" si="5">SUM(D52:D62)</f>
        <v>0</v>
      </c>
      <c r="E63" s="98">
        <f t="shared" si="5"/>
        <v>0</v>
      </c>
      <c r="F63" s="98">
        <f t="shared" si="5"/>
        <v>0</v>
      </c>
      <c r="G63" s="98">
        <f t="shared" si="5"/>
        <v>0</v>
      </c>
      <c r="H63" s="98">
        <f t="shared" si="5"/>
        <v>0</v>
      </c>
      <c r="I63" s="111">
        <f t="shared" si="5"/>
        <v>0</v>
      </c>
    </row>
    <row r="64" spans="1:9" ht="12" thickTop="1" thickBot="1" x14ac:dyDescent="0.2"/>
    <row r="65" spans="1:9" ht="12" thickTop="1" thickBot="1" x14ac:dyDescent="0.2">
      <c r="C65" s="80" t="s">
        <v>297</v>
      </c>
      <c r="D65" s="120">
        <f t="shared" ref="D65:I65" si="6">D21+D48+D63</f>
        <v>0</v>
      </c>
      <c r="E65" s="120">
        <f t="shared" si="6"/>
        <v>0</v>
      </c>
      <c r="F65" s="120">
        <f t="shared" si="6"/>
        <v>0</v>
      </c>
      <c r="G65" s="120">
        <f t="shared" si="6"/>
        <v>0</v>
      </c>
      <c r="H65" s="120">
        <f t="shared" si="6"/>
        <v>0</v>
      </c>
      <c r="I65" s="120">
        <f t="shared" si="6"/>
        <v>0</v>
      </c>
    </row>
    <row r="66" spans="1:9" ht="11.25" thickTop="1" x14ac:dyDescent="0.15">
      <c r="C66" s="80"/>
    </row>
    <row r="67" spans="1:9" x14ac:dyDescent="0.15">
      <c r="B67" s="11" t="s">
        <v>830</v>
      </c>
      <c r="C67" s="80"/>
    </row>
    <row r="68" spans="1:9" x14ac:dyDescent="0.15">
      <c r="A68" s="20" t="s">
        <v>148</v>
      </c>
      <c r="C68" s="20" t="s">
        <v>945</v>
      </c>
    </row>
    <row r="69" spans="1:9" x14ac:dyDescent="0.15">
      <c r="A69" s="108" t="s">
        <v>62</v>
      </c>
      <c r="B69" s="80">
        <v>5</v>
      </c>
      <c r="C69" s="2" t="s">
        <v>612</v>
      </c>
      <c r="D69" s="26">
        <v>0</v>
      </c>
      <c r="E69" s="26">
        <v>0</v>
      </c>
      <c r="F69" s="26">
        <v>0</v>
      </c>
      <c r="G69" s="26">
        <v>0</v>
      </c>
      <c r="H69" s="218">
        <v>0</v>
      </c>
      <c r="I69" s="219">
        <f>SUM(G69+H69)</f>
        <v>0</v>
      </c>
    </row>
    <row r="70" spans="1:9" x14ac:dyDescent="0.15">
      <c r="C70" s="80"/>
    </row>
    <row r="71" spans="1:9" x14ac:dyDescent="0.15">
      <c r="B71" s="11" t="s">
        <v>568</v>
      </c>
      <c r="C71" s="80"/>
    </row>
    <row r="72" spans="1:9" x14ac:dyDescent="0.15">
      <c r="A72" s="20" t="s">
        <v>148</v>
      </c>
      <c r="C72" s="20" t="s">
        <v>678</v>
      </c>
    </row>
    <row r="73" spans="1:9" x14ac:dyDescent="0.15">
      <c r="A73" s="186"/>
      <c r="C73" s="121"/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38">
        <f t="shared" ref="I73:I82" si="7">G73+H73</f>
        <v>0</v>
      </c>
    </row>
    <row r="74" spans="1:9" x14ac:dyDescent="0.15">
      <c r="A74" s="186"/>
      <c r="C74" s="121"/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38">
        <f t="shared" si="7"/>
        <v>0</v>
      </c>
    </row>
    <row r="75" spans="1:9" x14ac:dyDescent="0.15">
      <c r="A75" s="186"/>
      <c r="C75" s="121"/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38">
        <f t="shared" si="7"/>
        <v>0</v>
      </c>
    </row>
    <row r="76" spans="1:9" x14ac:dyDescent="0.15">
      <c r="A76" s="186"/>
      <c r="C76" s="121"/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238">
        <f t="shared" si="7"/>
        <v>0</v>
      </c>
    </row>
    <row r="77" spans="1:9" x14ac:dyDescent="0.15">
      <c r="A77" s="186"/>
      <c r="C77" s="121"/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38">
        <f t="shared" si="7"/>
        <v>0</v>
      </c>
    </row>
    <row r="78" spans="1:9" x14ac:dyDescent="0.15">
      <c r="A78" s="186"/>
      <c r="C78" s="121"/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38">
        <f t="shared" si="7"/>
        <v>0</v>
      </c>
    </row>
    <row r="79" spans="1:9" x14ac:dyDescent="0.15">
      <c r="A79" s="186"/>
      <c r="C79" s="121"/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38">
        <f t="shared" si="7"/>
        <v>0</v>
      </c>
    </row>
    <row r="80" spans="1:9" x14ac:dyDescent="0.15">
      <c r="A80" s="186"/>
      <c r="C80" s="121"/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38">
        <f t="shared" si="7"/>
        <v>0</v>
      </c>
    </row>
    <row r="81" spans="1:9" x14ac:dyDescent="0.15">
      <c r="A81" s="186"/>
      <c r="C81" s="121"/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38">
        <f t="shared" si="7"/>
        <v>0</v>
      </c>
    </row>
    <row r="82" spans="1:9" x14ac:dyDescent="0.15">
      <c r="A82" s="186"/>
      <c r="C82" s="121"/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38">
        <f t="shared" si="7"/>
        <v>0</v>
      </c>
    </row>
    <row r="83" spans="1:9" ht="11.25" thickBot="1" x14ac:dyDescent="0.2">
      <c r="C83" s="80"/>
    </row>
    <row r="84" spans="1:9" ht="12" thickTop="1" thickBot="1" x14ac:dyDescent="0.2">
      <c r="C84" s="80" t="s">
        <v>569</v>
      </c>
      <c r="D84" s="120">
        <f t="shared" ref="D84:I84" si="8">SUM(D73:D83)</f>
        <v>0</v>
      </c>
      <c r="E84" s="120">
        <f t="shared" si="8"/>
        <v>0</v>
      </c>
      <c r="F84" s="120">
        <f t="shared" si="8"/>
        <v>0</v>
      </c>
      <c r="G84" s="120">
        <f t="shared" si="8"/>
        <v>0</v>
      </c>
      <c r="H84" s="120">
        <f t="shared" si="8"/>
        <v>0</v>
      </c>
      <c r="I84" s="120">
        <f t="shared" si="8"/>
        <v>0</v>
      </c>
    </row>
    <row r="85" spans="1:9" ht="21.75" customHeight="1" thickTop="1" thickBot="1" x14ac:dyDescent="0.2">
      <c r="C85" s="80"/>
    </row>
    <row r="86" spans="1:9" ht="11.25" thickBot="1" x14ac:dyDescent="0.2">
      <c r="A86" s="430" t="s">
        <v>946</v>
      </c>
      <c r="B86" s="430"/>
      <c r="C86" s="430"/>
      <c r="D86" s="112">
        <f t="shared" ref="D86:I86" si="9">D4+D65+D69+D84</f>
        <v>0</v>
      </c>
      <c r="E86" s="112">
        <f t="shared" si="9"/>
        <v>0</v>
      </c>
      <c r="F86" s="112">
        <f t="shared" si="9"/>
        <v>0</v>
      </c>
      <c r="G86" s="112">
        <f t="shared" si="9"/>
        <v>0</v>
      </c>
      <c r="H86" s="112">
        <f t="shared" si="9"/>
        <v>0</v>
      </c>
      <c r="I86" s="112">
        <f t="shared" si="9"/>
        <v>0</v>
      </c>
    </row>
    <row r="87" spans="1:9" x14ac:dyDescent="0.15">
      <c r="C87" s="80"/>
    </row>
    <row r="88" spans="1:9" x14ac:dyDescent="0.15">
      <c r="A88" s="275" t="s">
        <v>584</v>
      </c>
      <c r="B88" s="192"/>
      <c r="C88" s="201" t="s">
        <v>580</v>
      </c>
      <c r="D88" s="123"/>
      <c r="E88" s="123"/>
      <c r="F88" s="123"/>
      <c r="G88" s="123"/>
    </row>
    <row r="89" spans="1:9" x14ac:dyDescent="0.15">
      <c r="A89" s="193" t="s">
        <v>62</v>
      </c>
      <c r="B89" s="206" t="s">
        <v>960</v>
      </c>
      <c r="C89" s="2" t="s">
        <v>14</v>
      </c>
      <c r="D89" s="26">
        <v>0</v>
      </c>
      <c r="E89" s="26">
        <v>0</v>
      </c>
      <c r="F89" s="26">
        <v>0</v>
      </c>
      <c r="G89" s="26">
        <v>0</v>
      </c>
      <c r="H89" s="218">
        <v>0</v>
      </c>
      <c r="I89" s="219">
        <f>SUM(G89+H89)</f>
        <v>0</v>
      </c>
    </row>
    <row r="90" spans="1:9" x14ac:dyDescent="0.15">
      <c r="A90" s="198"/>
      <c r="B90" s="192"/>
      <c r="C90" s="123"/>
      <c r="D90" s="123"/>
      <c r="E90" s="123"/>
      <c r="F90" s="123"/>
      <c r="G90" s="123"/>
      <c r="H90" s="123"/>
    </row>
    <row r="91" spans="1:9" x14ac:dyDescent="0.15">
      <c r="C91" s="80"/>
    </row>
    <row r="92" spans="1:9" x14ac:dyDescent="0.15">
      <c r="A92" s="9"/>
      <c r="C92" s="129" t="s">
        <v>144</v>
      </c>
      <c r="F92" s="3"/>
    </row>
    <row r="93" spans="1:9" x14ac:dyDescent="0.15">
      <c r="A93" s="20" t="s">
        <v>148</v>
      </c>
      <c r="C93" s="20" t="s">
        <v>799</v>
      </c>
      <c r="F93" s="3"/>
    </row>
    <row r="94" spans="1:9" x14ac:dyDescent="0.15">
      <c r="C94" s="25" t="s">
        <v>149</v>
      </c>
      <c r="E94" s="80"/>
    </row>
    <row r="95" spans="1:9" x14ac:dyDescent="0.15">
      <c r="A95" s="187" t="e">
        <f>HLOOKUP(201,Grants!$D$2:$W$3,2,FALSE)</f>
        <v>#N/A</v>
      </c>
      <c r="B95" s="188"/>
      <c r="C95" s="189" t="e">
        <f>HLOOKUP(201,Grants!$D$2:$W$4,3,FALSE)</f>
        <v>#N/A</v>
      </c>
      <c r="D95" s="26">
        <v>0</v>
      </c>
      <c r="E95" s="26">
        <v>0</v>
      </c>
      <c r="F95" s="26">
        <v>0</v>
      </c>
      <c r="G95" s="190">
        <f>IF(ISERROR(HLOOKUP(201,Grants!$D$2:$W$100,99,FALSE)),0,(HLOOKUP(201,Grants!$D$2:$W$100,99,FALSE)))</f>
        <v>0</v>
      </c>
      <c r="H95" s="26">
        <v>0</v>
      </c>
      <c r="I95" s="238">
        <f t="shared" ref="I95:I106" si="10">G95+H95</f>
        <v>0</v>
      </c>
    </row>
    <row r="96" spans="1:9" x14ac:dyDescent="0.15">
      <c r="A96" s="187" t="e">
        <f>HLOOKUP(202,Grants!$D$2:$W$3,2,FALSE)</f>
        <v>#N/A</v>
      </c>
      <c r="B96" s="188"/>
      <c r="C96" s="189" t="e">
        <f>HLOOKUP(202,Grants!$D$2:$W$4,3,FALSE)</f>
        <v>#N/A</v>
      </c>
      <c r="D96" s="26">
        <v>0</v>
      </c>
      <c r="E96" s="26">
        <v>0</v>
      </c>
      <c r="F96" s="26">
        <v>0</v>
      </c>
      <c r="G96" s="190">
        <f>IF(ISERROR(HLOOKUP(202,Grants!$D$2:$W$100,99,FALSE)),0,(HLOOKUP(202,Grants!$D$2:$W$100,99,FALSE)))</f>
        <v>0</v>
      </c>
      <c r="H96" s="26">
        <v>0</v>
      </c>
      <c r="I96" s="238">
        <f t="shared" si="10"/>
        <v>0</v>
      </c>
    </row>
    <row r="97" spans="1:9" x14ac:dyDescent="0.15">
      <c r="A97" s="187" t="e">
        <f>HLOOKUP(203,Grants!$D$2:$W$3,2,FALSE)</f>
        <v>#N/A</v>
      </c>
      <c r="B97" s="188"/>
      <c r="C97" s="189" t="e">
        <f>HLOOKUP(203,Grants!$D$2:$W$4,3,FALSE)</f>
        <v>#N/A</v>
      </c>
      <c r="D97" s="26">
        <v>0</v>
      </c>
      <c r="E97" s="26">
        <v>0</v>
      </c>
      <c r="F97" s="26">
        <v>0</v>
      </c>
      <c r="G97" s="190">
        <f>IF(ISERROR(HLOOKUP(203,Grants!$D$2:$W$100,99,FALSE)),0,(HLOOKUP(203,Grants!$D$2:$W$100,99,FALSE)))</f>
        <v>0</v>
      </c>
      <c r="H97" s="26">
        <v>0</v>
      </c>
      <c r="I97" s="238">
        <f t="shared" si="10"/>
        <v>0</v>
      </c>
    </row>
    <row r="98" spans="1:9" x14ac:dyDescent="0.15">
      <c r="A98" s="187" t="e">
        <f>HLOOKUP(204,Grants!$D$2:$W$3,2,FALSE)</f>
        <v>#N/A</v>
      </c>
      <c r="B98" s="188"/>
      <c r="C98" s="189" t="e">
        <f>HLOOKUP(204,Grants!$D$2:$W$4,3,FALSE)</f>
        <v>#N/A</v>
      </c>
      <c r="D98" s="26">
        <v>0</v>
      </c>
      <c r="E98" s="26">
        <v>0</v>
      </c>
      <c r="F98" s="26">
        <v>0</v>
      </c>
      <c r="G98" s="190">
        <f>IF(ISERROR(HLOOKUP(204,Grants!$D$2:$W$100,99,FALSE)),0,(HLOOKUP(204,Grants!$D$2:$W$100,99,FALSE)))</f>
        <v>0</v>
      </c>
      <c r="H98" s="26">
        <v>0</v>
      </c>
      <c r="I98" s="238">
        <f t="shared" si="10"/>
        <v>0</v>
      </c>
    </row>
    <row r="99" spans="1:9" x14ac:dyDescent="0.15">
      <c r="A99" s="187" t="e">
        <f>HLOOKUP(205,Grants!$D$2:$W$3,2,FALSE)</f>
        <v>#N/A</v>
      </c>
      <c r="B99" s="188"/>
      <c r="C99" s="189" t="e">
        <f>HLOOKUP(205,Grants!$D$2:$W$4,3,FALSE)</f>
        <v>#N/A</v>
      </c>
      <c r="D99" s="26">
        <v>0</v>
      </c>
      <c r="E99" s="26">
        <v>0</v>
      </c>
      <c r="F99" s="26">
        <v>0</v>
      </c>
      <c r="G99" s="190">
        <f>IF(ISERROR(HLOOKUP(205,Grants!$D$2:$W$100,99,FALSE)),0,(HLOOKUP(205,Grants!$D$2:$W$100,99,FALSE)))</f>
        <v>0</v>
      </c>
      <c r="H99" s="26">
        <v>0</v>
      </c>
      <c r="I99" s="238">
        <f t="shared" si="10"/>
        <v>0</v>
      </c>
    </row>
    <row r="100" spans="1:9" x14ac:dyDescent="0.15">
      <c r="A100" s="187" t="e">
        <f>HLOOKUP(206,Grants!$D$2:$W$3,2,FALSE)</f>
        <v>#N/A</v>
      </c>
      <c r="B100" s="188"/>
      <c r="C100" s="189" t="e">
        <f>HLOOKUP(206,Grants!$D$2:$W$4,3,FALSE)</f>
        <v>#N/A</v>
      </c>
      <c r="D100" s="26">
        <v>0</v>
      </c>
      <c r="E100" s="26">
        <v>0</v>
      </c>
      <c r="F100" s="26">
        <v>0</v>
      </c>
      <c r="G100" s="190">
        <f>IF(ISERROR(HLOOKUP(206,Grants!$D$2:$W$100,99,FALSE)),0,(HLOOKUP(206,Grants!$D$2:$W$100,99,FALSE)))</f>
        <v>0</v>
      </c>
      <c r="H100" s="26">
        <v>0</v>
      </c>
      <c r="I100" s="238">
        <f t="shared" si="10"/>
        <v>0</v>
      </c>
    </row>
    <row r="101" spans="1:9" x14ac:dyDescent="0.15">
      <c r="A101" s="187" t="e">
        <f>HLOOKUP(207,Grants!$D$2:$W$3,2,FALSE)</f>
        <v>#N/A</v>
      </c>
      <c r="B101" s="188"/>
      <c r="C101" s="189" t="e">
        <f>HLOOKUP(207,Grants!$D$2:$W$4,3,FALSE)</f>
        <v>#N/A</v>
      </c>
      <c r="D101" s="26">
        <v>0</v>
      </c>
      <c r="E101" s="26">
        <v>0</v>
      </c>
      <c r="F101" s="26">
        <v>0</v>
      </c>
      <c r="G101" s="190">
        <f>IF(ISERROR(HLOOKUP(207,Grants!$D$2:$W$100,99,FALSE)),0,(HLOOKUP(207,Grants!$D$2:$W$100,99,FALSE)))</f>
        <v>0</v>
      </c>
      <c r="H101" s="26">
        <v>0</v>
      </c>
      <c r="I101" s="238">
        <f t="shared" si="10"/>
        <v>0</v>
      </c>
    </row>
    <row r="102" spans="1:9" x14ac:dyDescent="0.15">
      <c r="A102" s="187" t="e">
        <f>HLOOKUP(208,Grants!$D$2:$W$3,2,FALSE)</f>
        <v>#N/A</v>
      </c>
      <c r="B102" s="188"/>
      <c r="C102" s="189" t="e">
        <f>HLOOKUP(208,Grants!$D$2:$W$4,3,FALSE)</f>
        <v>#N/A</v>
      </c>
      <c r="D102" s="26">
        <v>0</v>
      </c>
      <c r="E102" s="26">
        <v>0</v>
      </c>
      <c r="F102" s="26">
        <v>0</v>
      </c>
      <c r="G102" s="190">
        <f>IF(ISERROR(HLOOKUP(208,Grants!$D$2:$W$100,99,FALSE)),0,(HLOOKUP(208,Grants!$D$2:$W$100,99,FALSE)))</f>
        <v>0</v>
      </c>
      <c r="H102" s="26">
        <v>0</v>
      </c>
      <c r="I102" s="238">
        <f t="shared" si="10"/>
        <v>0</v>
      </c>
    </row>
    <row r="103" spans="1:9" x14ac:dyDescent="0.15">
      <c r="A103" s="187" t="e">
        <f>HLOOKUP(209,Grants!$D$2:$W$3,2,FALSE)</f>
        <v>#N/A</v>
      </c>
      <c r="B103" s="188"/>
      <c r="C103" s="189" t="e">
        <f>HLOOKUP(209,Grants!$D$2:$W$4,3,FALSE)</f>
        <v>#N/A</v>
      </c>
      <c r="D103" s="26">
        <v>0</v>
      </c>
      <c r="E103" s="26">
        <v>0</v>
      </c>
      <c r="F103" s="26">
        <v>0</v>
      </c>
      <c r="G103" s="190">
        <f>IF(ISERROR(HLOOKUP(209,Grants!$D$2:$W$100,99,FALSE)),0,(HLOOKUP(209,Grants!$D$2:$W$100,99,FALSE)))</f>
        <v>0</v>
      </c>
      <c r="H103" s="26">
        <v>0</v>
      </c>
      <c r="I103" s="238">
        <f t="shared" si="10"/>
        <v>0</v>
      </c>
    </row>
    <row r="104" spans="1:9" x14ac:dyDescent="0.15">
      <c r="A104" s="187" t="e">
        <f>HLOOKUP(210,Grants!$D$2:$W$3,2,FALSE)</f>
        <v>#N/A</v>
      </c>
      <c r="B104" s="188"/>
      <c r="C104" s="189" t="e">
        <f>HLOOKUP(210,Grants!$D$2:$W$4,3,FALSE)</f>
        <v>#N/A</v>
      </c>
      <c r="D104" s="26">
        <v>0</v>
      </c>
      <c r="E104" s="26">
        <v>0</v>
      </c>
      <c r="F104" s="26">
        <v>0</v>
      </c>
      <c r="G104" s="190">
        <f>IF(ISERROR(HLOOKUP(210,Grants!$D$2:$W$100,99,FALSE)),0,(HLOOKUP(210,Grants!$D$2:$W$100,99,FALSE)))</f>
        <v>0</v>
      </c>
      <c r="H104" s="26">
        <v>0</v>
      </c>
      <c r="I104" s="238">
        <f t="shared" si="10"/>
        <v>0</v>
      </c>
    </row>
    <row r="105" spans="1:9" x14ac:dyDescent="0.15">
      <c r="A105" s="187" t="e">
        <f>HLOOKUP(211,Grants!$D$2:$W$3,2,FALSE)</f>
        <v>#N/A</v>
      </c>
      <c r="B105" s="188"/>
      <c r="C105" s="189" t="e">
        <f>HLOOKUP(211,Grants!$D$2:$W$4,3,FALSE)</f>
        <v>#N/A</v>
      </c>
      <c r="D105" s="26">
        <v>0</v>
      </c>
      <c r="E105" s="26">
        <v>0</v>
      </c>
      <c r="F105" s="26">
        <v>0</v>
      </c>
      <c r="G105" s="190">
        <f>IF(ISERROR(HLOOKUP(211,Grants!$D$2:$W$100,99,FALSE)),0,(HLOOKUP(211,Grants!$D$2:$W$100,99,FALSE)))</f>
        <v>0</v>
      </c>
      <c r="H105" s="26">
        <v>0</v>
      </c>
      <c r="I105" s="238">
        <f t="shared" si="10"/>
        <v>0</v>
      </c>
    </row>
    <row r="106" spans="1:9" x14ac:dyDescent="0.15">
      <c r="A106" s="187" t="e">
        <f>HLOOKUP(212,Grants!$D$2:$W$3,2,FALSE)</f>
        <v>#N/A</v>
      </c>
      <c r="B106" s="188"/>
      <c r="C106" s="189" t="e">
        <f>HLOOKUP(212,Grants!$D$2:$W$4,3,FALSE)</f>
        <v>#N/A</v>
      </c>
      <c r="D106" s="26">
        <v>0</v>
      </c>
      <c r="E106" s="26">
        <v>0</v>
      </c>
      <c r="F106" s="26">
        <v>0</v>
      </c>
      <c r="G106" s="190">
        <f>IF(ISERROR(HLOOKUP(212,Grants!$D$2:$W$100,99,FALSE)),0,(HLOOKUP(212,Grants!$D$2:$W$100,99,FALSE)))</f>
        <v>0</v>
      </c>
      <c r="H106" s="26">
        <v>0</v>
      </c>
      <c r="I106" s="238">
        <f t="shared" si="10"/>
        <v>0</v>
      </c>
    </row>
    <row r="107" spans="1:9" ht="11.25" thickBot="1" x14ac:dyDescent="0.2">
      <c r="A107" s="99"/>
      <c r="D107" s="3"/>
      <c r="E107" s="3"/>
      <c r="F107" s="3"/>
      <c r="G107" s="3"/>
    </row>
    <row r="108" spans="1:9" ht="12" thickTop="1" thickBot="1" x14ac:dyDescent="0.2">
      <c r="C108" s="80" t="s">
        <v>975</v>
      </c>
      <c r="D108" s="111">
        <f t="shared" ref="D108:I108" si="11">SUM(D95:D106)</f>
        <v>0</v>
      </c>
      <c r="E108" s="111">
        <f t="shared" si="11"/>
        <v>0</v>
      </c>
      <c r="F108" s="111">
        <f t="shared" si="11"/>
        <v>0</v>
      </c>
      <c r="G108" s="111">
        <f t="shared" si="11"/>
        <v>0</v>
      </c>
      <c r="H108" s="111">
        <f t="shared" si="11"/>
        <v>0</v>
      </c>
      <c r="I108" s="111">
        <f t="shared" si="11"/>
        <v>0</v>
      </c>
    </row>
    <row r="109" spans="1:9" ht="11.25" thickTop="1" x14ac:dyDescent="0.15"/>
    <row r="110" spans="1:9" x14ac:dyDescent="0.15">
      <c r="B110" s="25" t="s">
        <v>795</v>
      </c>
    </row>
    <row r="111" spans="1:9" x14ac:dyDescent="0.15">
      <c r="A111" s="20" t="s">
        <v>148</v>
      </c>
      <c r="C111" s="20" t="s">
        <v>798</v>
      </c>
    </row>
    <row r="112" spans="1:9" x14ac:dyDescent="0.15">
      <c r="A112" s="20"/>
      <c r="C112" s="25" t="s">
        <v>390</v>
      </c>
    </row>
    <row r="113" spans="1:9" x14ac:dyDescent="0.15">
      <c r="A113" s="187" t="e">
        <f>HLOOKUP(301,Grants!$D$2:$W$3,2,FALSE)</f>
        <v>#N/A</v>
      </c>
      <c r="B113" s="188"/>
      <c r="C113" s="189" t="e">
        <f>HLOOKUP(301,Grants!$D$2:$W$4,3,FALSE)</f>
        <v>#N/A</v>
      </c>
      <c r="D113" s="26">
        <v>0</v>
      </c>
      <c r="E113" s="26">
        <v>0</v>
      </c>
      <c r="F113" s="26">
        <v>0</v>
      </c>
      <c r="G113" s="190">
        <f>IF(ISERROR(HLOOKUP(301,Grants!$D$2:$W$100,99,FALSE)),0,(HLOOKUP(301,Grants!$D$2:$W$100,99,FALSE)))</f>
        <v>0</v>
      </c>
      <c r="H113" s="26">
        <v>0</v>
      </c>
      <c r="I113" s="238">
        <f t="shared" ref="I113:I132" si="12">G113+H113</f>
        <v>0</v>
      </c>
    </row>
    <row r="114" spans="1:9" x14ac:dyDescent="0.15">
      <c r="A114" s="187" t="e">
        <f>HLOOKUP(302,Grants!$D$2:$W$3,2,FALSE)</f>
        <v>#N/A</v>
      </c>
      <c r="B114" s="188"/>
      <c r="C114" s="189" t="e">
        <f>HLOOKUP(302,Grants!$D$2:$W$4,3,FALSE)</f>
        <v>#N/A</v>
      </c>
      <c r="D114" s="26">
        <v>0</v>
      </c>
      <c r="E114" s="26">
        <v>0</v>
      </c>
      <c r="F114" s="26">
        <v>0</v>
      </c>
      <c r="G114" s="190">
        <f>IF(ISERROR(HLOOKUP(302,Grants!$D$2:$W$100,99,FALSE)),0,(HLOOKUP(302,Grants!$D$2:$W$100,99,FALSE)))</f>
        <v>0</v>
      </c>
      <c r="H114" s="26">
        <v>0</v>
      </c>
      <c r="I114" s="238">
        <f t="shared" si="12"/>
        <v>0</v>
      </c>
    </row>
    <row r="115" spans="1:9" x14ac:dyDescent="0.15">
      <c r="A115" s="187" t="e">
        <f>HLOOKUP(303,Grants!$D$2:$W$3,2,FALSE)</f>
        <v>#N/A</v>
      </c>
      <c r="B115" s="188"/>
      <c r="C115" s="189" t="e">
        <f>HLOOKUP(303,Grants!$D$2:$W$4,3,FALSE)</f>
        <v>#N/A</v>
      </c>
      <c r="D115" s="26">
        <v>0</v>
      </c>
      <c r="E115" s="26">
        <v>0</v>
      </c>
      <c r="F115" s="26">
        <v>0</v>
      </c>
      <c r="G115" s="190">
        <f>IF(ISERROR(HLOOKUP(303,Grants!$D$2:$W$100,99,FALSE)),0,(HLOOKUP(303,Grants!$D$2:$W$100,99,FALSE)))</f>
        <v>0</v>
      </c>
      <c r="H115" s="26">
        <v>0</v>
      </c>
      <c r="I115" s="238">
        <f t="shared" si="12"/>
        <v>0</v>
      </c>
    </row>
    <row r="116" spans="1:9" x14ac:dyDescent="0.15">
      <c r="A116" s="187" t="e">
        <f>HLOOKUP(304,Grants!$D$2:$W$3,2,FALSE)</f>
        <v>#N/A</v>
      </c>
      <c r="B116" s="188"/>
      <c r="C116" s="189" t="e">
        <f>HLOOKUP(304,Grants!$D$2:$W$4,3,FALSE)</f>
        <v>#N/A</v>
      </c>
      <c r="D116" s="26">
        <v>0</v>
      </c>
      <c r="E116" s="26">
        <v>0</v>
      </c>
      <c r="F116" s="26">
        <v>0</v>
      </c>
      <c r="G116" s="190">
        <f>IF(ISERROR(HLOOKUP(304,Grants!$D$2:$W$100,99,FALSE)),0,(HLOOKUP(304,Grants!$D$2:$W$100,99,FALSE)))</f>
        <v>0</v>
      </c>
      <c r="H116" s="26">
        <v>0</v>
      </c>
      <c r="I116" s="238">
        <f t="shared" si="12"/>
        <v>0</v>
      </c>
    </row>
    <row r="117" spans="1:9" x14ac:dyDescent="0.15">
      <c r="A117" s="187" t="e">
        <f>HLOOKUP(305,Grants!$D$2:$W$3,2,FALSE)</f>
        <v>#N/A</v>
      </c>
      <c r="B117" s="188"/>
      <c r="C117" s="189" t="e">
        <f>HLOOKUP(305,Grants!$D$2:$W$4,3,FALSE)</f>
        <v>#N/A</v>
      </c>
      <c r="D117" s="26">
        <v>0</v>
      </c>
      <c r="E117" s="26">
        <v>0</v>
      </c>
      <c r="F117" s="26">
        <v>0</v>
      </c>
      <c r="G117" s="190">
        <f>IF(ISERROR(HLOOKUP(305,Grants!$D$2:$W$100,99,FALSE)),0,(HLOOKUP(305,Grants!$D$2:$W$100,99,FALSE)))</f>
        <v>0</v>
      </c>
      <c r="H117" s="26">
        <v>0</v>
      </c>
      <c r="I117" s="238">
        <f t="shared" si="12"/>
        <v>0</v>
      </c>
    </row>
    <row r="118" spans="1:9" x14ac:dyDescent="0.15">
      <c r="A118" s="187" t="e">
        <f>HLOOKUP(306,Grants!$D$2:$W$3,2,FALSE)</f>
        <v>#N/A</v>
      </c>
      <c r="B118" s="188"/>
      <c r="C118" s="189" t="e">
        <f>HLOOKUP(306,Grants!$D$2:$W$4,3,FALSE)</f>
        <v>#N/A</v>
      </c>
      <c r="D118" s="26">
        <v>0</v>
      </c>
      <c r="E118" s="26">
        <v>0</v>
      </c>
      <c r="F118" s="26">
        <v>0</v>
      </c>
      <c r="G118" s="190">
        <f>IF(ISERROR(HLOOKUP(306,Grants!$D$2:$W$100,99,FALSE)),0,(HLOOKUP(306,Grants!$D$2:$W$100,99,FALSE)))</f>
        <v>0</v>
      </c>
      <c r="H118" s="26">
        <v>0</v>
      </c>
      <c r="I118" s="238">
        <f t="shared" si="12"/>
        <v>0</v>
      </c>
    </row>
    <row r="119" spans="1:9" x14ac:dyDescent="0.15">
      <c r="A119" s="187" t="e">
        <f>HLOOKUP(307,Grants!$D$2:$W$3,2,FALSE)</f>
        <v>#N/A</v>
      </c>
      <c r="B119" s="188"/>
      <c r="C119" s="189" t="e">
        <f>HLOOKUP(307,Grants!$D$2:$W$4,3,FALSE)</f>
        <v>#N/A</v>
      </c>
      <c r="D119" s="26">
        <v>0</v>
      </c>
      <c r="E119" s="26">
        <v>0</v>
      </c>
      <c r="F119" s="26">
        <v>0</v>
      </c>
      <c r="G119" s="190">
        <f>IF(ISERROR(HLOOKUP(307,Grants!$D$2:$W$100,99,FALSE)),0,(HLOOKUP(307,Grants!$D$2:$W$100,99,FALSE)))</f>
        <v>0</v>
      </c>
      <c r="H119" s="26">
        <v>0</v>
      </c>
      <c r="I119" s="238">
        <f t="shared" si="12"/>
        <v>0</v>
      </c>
    </row>
    <row r="120" spans="1:9" x14ac:dyDescent="0.15">
      <c r="A120" s="187" t="e">
        <f>HLOOKUP(308,Grants!$D$2:$W$3,2,FALSE)</f>
        <v>#N/A</v>
      </c>
      <c r="B120" s="188"/>
      <c r="C120" s="189" t="e">
        <f>HLOOKUP(308,Grants!$D$2:$W$4,3,FALSE)</f>
        <v>#N/A</v>
      </c>
      <c r="D120" s="26">
        <v>0</v>
      </c>
      <c r="E120" s="26">
        <v>0</v>
      </c>
      <c r="F120" s="26">
        <v>0</v>
      </c>
      <c r="G120" s="190">
        <f>IF(ISERROR(HLOOKUP(308,Grants!$D$2:$W$100,99,FALSE)),0,(HLOOKUP(308,Grants!$D$2:$W$100,99,FALSE)))</f>
        <v>0</v>
      </c>
      <c r="H120" s="26">
        <v>0</v>
      </c>
      <c r="I120" s="238">
        <f t="shared" si="12"/>
        <v>0</v>
      </c>
    </row>
    <row r="121" spans="1:9" x14ac:dyDescent="0.15">
      <c r="A121" s="187" t="e">
        <f>HLOOKUP(309,Grants!$D$2:$W$3,2,FALSE)</f>
        <v>#N/A</v>
      </c>
      <c r="B121" s="188"/>
      <c r="C121" s="189" t="e">
        <f>HLOOKUP(309,Grants!$D$2:$W$4,3,FALSE)</f>
        <v>#N/A</v>
      </c>
      <c r="D121" s="26">
        <v>0</v>
      </c>
      <c r="E121" s="26">
        <v>0</v>
      </c>
      <c r="F121" s="26">
        <v>0</v>
      </c>
      <c r="G121" s="190">
        <f>IF(ISERROR(HLOOKUP(309,Grants!$D$2:$W$100,99,FALSE)),0,(HLOOKUP(309,Grants!$D$2:$W$100,99,FALSE)))</f>
        <v>0</v>
      </c>
      <c r="H121" s="26">
        <v>0</v>
      </c>
      <c r="I121" s="238">
        <f t="shared" si="12"/>
        <v>0</v>
      </c>
    </row>
    <row r="122" spans="1:9" x14ac:dyDescent="0.15">
      <c r="A122" s="187" t="e">
        <f>HLOOKUP(310,Grants!$D$2:$W$3,2,FALSE)</f>
        <v>#N/A</v>
      </c>
      <c r="B122" s="188"/>
      <c r="C122" s="189" t="e">
        <f>HLOOKUP(310,Grants!$D$2:$W$4,3,FALSE)</f>
        <v>#N/A</v>
      </c>
      <c r="D122" s="26">
        <v>0</v>
      </c>
      <c r="E122" s="26">
        <v>0</v>
      </c>
      <c r="F122" s="26">
        <v>0</v>
      </c>
      <c r="G122" s="190">
        <f>IF(ISERROR(HLOOKUP(310,Grants!$D$2:$W$100,99,FALSE)),0,(HLOOKUP(310,Grants!$D$2:$W$100,99,FALSE)))</f>
        <v>0</v>
      </c>
      <c r="H122" s="26">
        <v>0</v>
      </c>
      <c r="I122" s="238">
        <f t="shared" si="12"/>
        <v>0</v>
      </c>
    </row>
    <row r="123" spans="1:9" x14ac:dyDescent="0.15">
      <c r="A123" s="187" t="e">
        <f>HLOOKUP(311,Grants!$D$2:$W$3,2,FALSE)</f>
        <v>#N/A</v>
      </c>
      <c r="B123" s="188"/>
      <c r="C123" s="189" t="e">
        <f>HLOOKUP(311,Grants!$D$2:$W$4,3,FALSE)</f>
        <v>#N/A</v>
      </c>
      <c r="D123" s="26">
        <v>0</v>
      </c>
      <c r="E123" s="26">
        <v>0</v>
      </c>
      <c r="F123" s="26">
        <v>0</v>
      </c>
      <c r="G123" s="190">
        <f>IF(ISERROR(HLOOKUP(311,Grants!$D$2:$W$100,99,FALSE)),0,(HLOOKUP(311,Grants!$D$2:$W$100,99,FALSE)))</f>
        <v>0</v>
      </c>
      <c r="H123" s="26">
        <v>0</v>
      </c>
      <c r="I123" s="238">
        <f t="shared" si="12"/>
        <v>0</v>
      </c>
    </row>
    <row r="124" spans="1:9" x14ac:dyDescent="0.15">
      <c r="A124" s="187" t="e">
        <f>HLOOKUP(312,Grants!$D$2:$W$3,2,FALSE)</f>
        <v>#N/A</v>
      </c>
      <c r="B124" s="188"/>
      <c r="C124" s="189" t="e">
        <f>HLOOKUP(312,Grants!$D$2:$W$4,3,FALSE)</f>
        <v>#N/A</v>
      </c>
      <c r="D124" s="26">
        <v>0</v>
      </c>
      <c r="E124" s="26">
        <v>0</v>
      </c>
      <c r="F124" s="26">
        <v>0</v>
      </c>
      <c r="G124" s="190">
        <f>IF(ISERROR(HLOOKUP(312,Grants!$D$2:$W$100,99,FALSE)),0,(HLOOKUP(312,Grants!$D$2:$W$100,99,FALSE)))</f>
        <v>0</v>
      </c>
      <c r="H124" s="26">
        <v>0</v>
      </c>
      <c r="I124" s="238">
        <f t="shared" si="12"/>
        <v>0</v>
      </c>
    </row>
    <row r="125" spans="1:9" x14ac:dyDescent="0.15">
      <c r="A125" s="187" t="e">
        <f>HLOOKUP(313,Grants!$D$2:$W$3,2,FALSE)</f>
        <v>#N/A</v>
      </c>
      <c r="B125" s="188"/>
      <c r="C125" s="189" t="e">
        <f>HLOOKUP(313,Grants!$D$2:$W$4,3,FALSE)</f>
        <v>#N/A</v>
      </c>
      <c r="D125" s="26">
        <v>0</v>
      </c>
      <c r="E125" s="26">
        <v>0</v>
      </c>
      <c r="F125" s="26">
        <v>0</v>
      </c>
      <c r="G125" s="190">
        <f>IF(ISERROR(HLOOKUP(313,Grants!$D$2:$W$100,99,FALSE)),0,(HLOOKUP(313,Grants!$D$2:$W$100,99,FALSE)))</f>
        <v>0</v>
      </c>
      <c r="H125" s="26">
        <v>0</v>
      </c>
      <c r="I125" s="238">
        <f t="shared" si="12"/>
        <v>0</v>
      </c>
    </row>
    <row r="126" spans="1:9" x14ac:dyDescent="0.15">
      <c r="A126" s="187" t="e">
        <f>HLOOKUP(314,Grants!$D$2:$W$3,2,FALSE)</f>
        <v>#N/A</v>
      </c>
      <c r="B126" s="188"/>
      <c r="C126" s="189" t="e">
        <f>HLOOKUP(314,Grants!$D$2:$W$4,3,FALSE)</f>
        <v>#N/A</v>
      </c>
      <c r="D126" s="26">
        <v>0</v>
      </c>
      <c r="E126" s="26">
        <v>0</v>
      </c>
      <c r="F126" s="26">
        <v>0</v>
      </c>
      <c r="G126" s="190">
        <f>IF(ISERROR(HLOOKUP(314,Grants!$D$2:$W$100,99,FALSE)),0,(HLOOKUP(314,Grants!$D$2:$W$100,99,FALSE)))</f>
        <v>0</v>
      </c>
      <c r="H126" s="26">
        <v>0</v>
      </c>
      <c r="I126" s="238">
        <f t="shared" si="12"/>
        <v>0</v>
      </c>
    </row>
    <row r="127" spans="1:9" x14ac:dyDescent="0.15">
      <c r="A127" s="187" t="e">
        <f>HLOOKUP(315,Grants!$D$2:$W$3,2,FALSE)</f>
        <v>#N/A</v>
      </c>
      <c r="B127" s="188"/>
      <c r="C127" s="189" t="e">
        <f>HLOOKUP(315,Grants!$D$2:$W$4,3,FALSE)</f>
        <v>#N/A</v>
      </c>
      <c r="D127" s="26">
        <v>0</v>
      </c>
      <c r="E127" s="26">
        <v>0</v>
      </c>
      <c r="F127" s="26">
        <v>0</v>
      </c>
      <c r="G127" s="190">
        <f>IF(ISERROR(HLOOKUP(315,Grants!$D$2:$W$100,99,FALSE)),0,(HLOOKUP(315,Grants!$D$2:$W$100,99,FALSE)))</f>
        <v>0</v>
      </c>
      <c r="H127" s="26">
        <v>0</v>
      </c>
      <c r="I127" s="238">
        <f t="shared" si="12"/>
        <v>0</v>
      </c>
    </row>
    <row r="128" spans="1:9" x14ac:dyDescent="0.15">
      <c r="A128" s="187" t="e">
        <f>HLOOKUP(316,Grants!$D$2:$W$3,2,FALSE)</f>
        <v>#N/A</v>
      </c>
      <c r="B128" s="188"/>
      <c r="C128" s="189" t="e">
        <f>HLOOKUP(316,Grants!$D$2:$W$4,3,FALSE)</f>
        <v>#N/A</v>
      </c>
      <c r="D128" s="26">
        <v>0</v>
      </c>
      <c r="E128" s="26">
        <v>0</v>
      </c>
      <c r="F128" s="26">
        <v>0</v>
      </c>
      <c r="G128" s="190">
        <f>IF(ISERROR(HLOOKUP(316,Grants!$D$2:$W$100,99,FALSE)),0,(HLOOKUP(316,Grants!$D$2:$W$100,99,FALSE)))</f>
        <v>0</v>
      </c>
      <c r="H128" s="26">
        <v>0</v>
      </c>
      <c r="I128" s="238">
        <f t="shared" si="12"/>
        <v>0</v>
      </c>
    </row>
    <row r="129" spans="1:9" x14ac:dyDescent="0.15">
      <c r="A129" s="187" t="e">
        <f>HLOOKUP(317,Grants!$D$2:$W$3,2,FALSE)</f>
        <v>#N/A</v>
      </c>
      <c r="B129" s="188"/>
      <c r="C129" s="189" t="e">
        <f>HLOOKUP(317,Grants!$D$2:$W$4,3,FALSE)</f>
        <v>#N/A</v>
      </c>
      <c r="D129" s="26">
        <v>0</v>
      </c>
      <c r="E129" s="26">
        <v>0</v>
      </c>
      <c r="F129" s="26">
        <v>0</v>
      </c>
      <c r="G129" s="190">
        <f>IF(ISERROR(HLOOKUP(317,Grants!$D$2:$W$100,99,FALSE)),0,(HLOOKUP(317,Grants!$D$2:$W$100,99,FALSE)))</f>
        <v>0</v>
      </c>
      <c r="H129" s="26">
        <v>0</v>
      </c>
      <c r="I129" s="238">
        <f t="shared" si="12"/>
        <v>0</v>
      </c>
    </row>
    <row r="130" spans="1:9" x14ac:dyDescent="0.15">
      <c r="A130" s="187" t="e">
        <f>HLOOKUP(318,Grants!$D$2:$W$3,2,FALSE)</f>
        <v>#N/A</v>
      </c>
      <c r="B130" s="188"/>
      <c r="C130" s="189" t="e">
        <f>HLOOKUP(318,Grants!$D$2:$W$4,3,FALSE)</f>
        <v>#N/A</v>
      </c>
      <c r="D130" s="26">
        <v>0</v>
      </c>
      <c r="E130" s="26">
        <v>0</v>
      </c>
      <c r="F130" s="26">
        <v>0</v>
      </c>
      <c r="G130" s="190">
        <f>IF(ISERROR(HLOOKUP(318,Grants!$D$2:$W$100,99,FALSE)),0,(HLOOKUP(318,Grants!$D$2:$W$100,99,FALSE)))</f>
        <v>0</v>
      </c>
      <c r="H130" s="26">
        <v>0</v>
      </c>
      <c r="I130" s="238">
        <f t="shared" si="12"/>
        <v>0</v>
      </c>
    </row>
    <row r="131" spans="1:9" x14ac:dyDescent="0.15">
      <c r="A131" s="187" t="e">
        <f>HLOOKUP(319,Grants!$D$2:$W$3,2,FALSE)</f>
        <v>#N/A</v>
      </c>
      <c r="B131" s="188"/>
      <c r="C131" s="189" t="e">
        <f>HLOOKUP(319,Grants!$D$2:$W$4,3,FALSE)</f>
        <v>#N/A</v>
      </c>
      <c r="D131" s="26">
        <v>0</v>
      </c>
      <c r="E131" s="26">
        <v>0</v>
      </c>
      <c r="F131" s="26">
        <v>0</v>
      </c>
      <c r="G131" s="190">
        <f>IF(ISERROR(HLOOKUP(319,Grants!$D$2:$W$100,99,FALSE)),0,(HLOOKUP(319,Grants!$D$2:$W$100,99,FALSE)))</f>
        <v>0</v>
      </c>
      <c r="H131" s="26">
        <v>0</v>
      </c>
      <c r="I131" s="238">
        <f t="shared" si="12"/>
        <v>0</v>
      </c>
    </row>
    <row r="132" spans="1:9" x14ac:dyDescent="0.15">
      <c r="A132" s="187" t="e">
        <f>HLOOKUP(320,Grants!$D$2:$W$3,2,FALSE)</f>
        <v>#N/A</v>
      </c>
      <c r="B132" s="188"/>
      <c r="C132" s="189" t="e">
        <f>HLOOKUP(320,Grants!$D$2:$W$4,3,FALSE)</f>
        <v>#N/A</v>
      </c>
      <c r="D132" s="26">
        <v>0</v>
      </c>
      <c r="E132" s="26">
        <v>0</v>
      </c>
      <c r="F132" s="26">
        <v>0</v>
      </c>
      <c r="G132" s="190">
        <f>IF(ISERROR(HLOOKUP(320,Grants!$D$2:$W$100,99,FALSE)),0,(HLOOKUP(320,Grants!$D$2:$W$100,99,FALSE)))</f>
        <v>0</v>
      </c>
      <c r="H132" s="26">
        <v>0</v>
      </c>
      <c r="I132" s="238">
        <f t="shared" si="12"/>
        <v>0</v>
      </c>
    </row>
    <row r="133" spans="1:9" ht="11.25" thickBot="1" x14ac:dyDescent="0.2">
      <c r="A133" s="80"/>
      <c r="C133" s="80"/>
      <c r="D133" s="3"/>
      <c r="E133" s="3"/>
      <c r="F133" s="3"/>
      <c r="G133" s="3"/>
    </row>
    <row r="134" spans="1:9" ht="12" thickTop="1" thickBot="1" x14ac:dyDescent="0.2">
      <c r="C134" s="80" t="s">
        <v>974</v>
      </c>
      <c r="D134" s="111">
        <f t="shared" ref="D134:I134" si="13">SUM(D113:D133)</f>
        <v>0</v>
      </c>
      <c r="E134" s="111">
        <f t="shared" si="13"/>
        <v>0</v>
      </c>
      <c r="F134" s="111">
        <f t="shared" si="13"/>
        <v>0</v>
      </c>
      <c r="G134" s="111">
        <f t="shared" si="13"/>
        <v>0</v>
      </c>
      <c r="H134" s="111">
        <f t="shared" si="13"/>
        <v>0</v>
      </c>
      <c r="I134" s="111">
        <f t="shared" si="13"/>
        <v>0</v>
      </c>
    </row>
    <row r="135" spans="1:9" ht="11.25" thickTop="1" x14ac:dyDescent="0.15"/>
    <row r="136" spans="1:9" x14ac:dyDescent="0.15">
      <c r="B136" s="25" t="s">
        <v>943</v>
      </c>
    </row>
    <row r="137" spans="1:9" x14ac:dyDescent="0.15">
      <c r="A137" s="20" t="s">
        <v>148</v>
      </c>
      <c r="C137" s="20" t="s">
        <v>932</v>
      </c>
    </row>
    <row r="138" spans="1:9" x14ac:dyDescent="0.15">
      <c r="A138" s="187">
        <f>HLOOKUP(101,Grants!$D$2:$W$3,2,FALSE)</f>
        <v>0</v>
      </c>
      <c r="B138" s="188"/>
      <c r="C138" s="189">
        <f>HLOOKUP(101,Grants!$D$2:$W$4,3,FALSE)</f>
        <v>0</v>
      </c>
      <c r="D138" s="26">
        <v>0</v>
      </c>
      <c r="E138" s="26">
        <v>0</v>
      </c>
      <c r="F138" s="26">
        <v>0</v>
      </c>
      <c r="G138" s="190">
        <f>IF(ISERROR(HLOOKUP(101,Grants!$D$2:$W$100,99,FALSE)),0,(HLOOKUP(101,Grants!$D$2:$W$100,99,FALSE)))</f>
        <v>0</v>
      </c>
      <c r="H138" s="26">
        <v>0</v>
      </c>
      <c r="I138" s="238">
        <f t="shared" ref="I138:I147" si="14">G138+H138</f>
        <v>0</v>
      </c>
    </row>
    <row r="139" spans="1:9" x14ac:dyDescent="0.15">
      <c r="A139" s="187">
        <f>HLOOKUP(102,Grants!$D$2:$W$3,2,FALSE)</f>
        <v>0</v>
      </c>
      <c r="B139" s="188"/>
      <c r="C139" s="189">
        <f>HLOOKUP(102,Grants!$D$2:$W$4,3,FALSE)</f>
        <v>0</v>
      </c>
      <c r="D139" s="26">
        <v>0</v>
      </c>
      <c r="E139" s="26">
        <v>0</v>
      </c>
      <c r="F139" s="26">
        <v>0</v>
      </c>
      <c r="G139" s="190">
        <f>IF(ISERROR(HLOOKUP(102,Grants!$D$2:$W$100,99,FALSE)),0,(HLOOKUP(102,Grants!$D$2:$W$100,99,FALSE)))</f>
        <v>0</v>
      </c>
      <c r="H139" s="26">
        <v>0</v>
      </c>
      <c r="I139" s="238">
        <f t="shared" si="14"/>
        <v>0</v>
      </c>
    </row>
    <row r="140" spans="1:9" x14ac:dyDescent="0.15">
      <c r="A140" s="187">
        <f>HLOOKUP(103,Grants!$D$2:$W$3,2,FALSE)</f>
        <v>0</v>
      </c>
      <c r="B140" s="188"/>
      <c r="C140" s="189">
        <f>HLOOKUP(103,Grants!$D$2:$W$4,3,FALSE)</f>
        <v>0</v>
      </c>
      <c r="D140" s="26">
        <v>0</v>
      </c>
      <c r="E140" s="26">
        <v>0</v>
      </c>
      <c r="F140" s="26">
        <v>0</v>
      </c>
      <c r="G140" s="190">
        <f>IF(ISERROR(HLOOKUP(103,Grants!$D$2:$W$100,99,FALSE)),0,(HLOOKUP(103,Grants!$D$2:$W$100,99,FALSE)))</f>
        <v>0</v>
      </c>
      <c r="H140" s="26">
        <v>0</v>
      </c>
      <c r="I140" s="238">
        <f t="shared" si="14"/>
        <v>0</v>
      </c>
    </row>
    <row r="141" spans="1:9" x14ac:dyDescent="0.15">
      <c r="A141" s="187">
        <f>HLOOKUP(104,Grants!$D$2:$W$3,2,FALSE)</f>
        <v>0</v>
      </c>
      <c r="B141" s="188"/>
      <c r="C141" s="189">
        <f>HLOOKUP(104,Grants!$D$2:$W$4,3,FALSE)</f>
        <v>0</v>
      </c>
      <c r="D141" s="26">
        <v>0</v>
      </c>
      <c r="E141" s="26">
        <v>0</v>
      </c>
      <c r="F141" s="26">
        <v>0</v>
      </c>
      <c r="G141" s="190">
        <f>IF(ISERROR(HLOOKUP(104,Grants!$D$2:$W$100,99,FALSE)),0,(HLOOKUP(104,Grants!$D$2:$W$100,99,FALSE)))</f>
        <v>0</v>
      </c>
      <c r="H141" s="26">
        <v>0</v>
      </c>
      <c r="I141" s="238">
        <f t="shared" si="14"/>
        <v>0</v>
      </c>
    </row>
    <row r="142" spans="1:9" x14ac:dyDescent="0.15">
      <c r="A142" s="187">
        <f>HLOOKUP(105,Grants!$D$2:$W$3,2,FALSE)</f>
        <v>0</v>
      </c>
      <c r="B142" s="188"/>
      <c r="C142" s="189">
        <f>HLOOKUP(105,Grants!$D$2:$W$4,3,FALSE)</f>
        <v>0</v>
      </c>
      <c r="D142" s="26">
        <v>0</v>
      </c>
      <c r="E142" s="26">
        <v>0</v>
      </c>
      <c r="F142" s="26">
        <v>0</v>
      </c>
      <c r="G142" s="190">
        <f>IF(ISERROR(HLOOKUP(105,Grants!$D$2:$W$100,99,FALSE)),0,(HLOOKUP(105,Grants!$D$2:$W$100,99,FALSE)))</f>
        <v>0</v>
      </c>
      <c r="H142" s="26">
        <v>0</v>
      </c>
      <c r="I142" s="238">
        <f t="shared" si="14"/>
        <v>0</v>
      </c>
    </row>
    <row r="143" spans="1:9" x14ac:dyDescent="0.15">
      <c r="A143" s="187">
        <f>HLOOKUP(106,Grants!$D$2:$W$3,2,FALSE)</f>
        <v>0</v>
      </c>
      <c r="B143" s="188"/>
      <c r="C143" s="189">
        <f>HLOOKUP(106,Grants!$D$2:$W$4,3,FALSE)</f>
        <v>0</v>
      </c>
      <c r="D143" s="26">
        <v>0</v>
      </c>
      <c r="E143" s="26">
        <v>0</v>
      </c>
      <c r="F143" s="26">
        <v>0</v>
      </c>
      <c r="G143" s="190">
        <f>IF(ISERROR(HLOOKUP(106,Grants!$D$2:$W$100,99,FALSE)),0,(HLOOKUP(106,Grants!$D$2:$W$100,99,FALSE)))</f>
        <v>0</v>
      </c>
      <c r="H143" s="26">
        <v>0</v>
      </c>
      <c r="I143" s="238">
        <f t="shared" si="14"/>
        <v>0</v>
      </c>
    </row>
    <row r="144" spans="1:9" x14ac:dyDescent="0.15">
      <c r="A144" s="187">
        <f>HLOOKUP(107,Grants!$D$2:$W$3,2,FALSE)</f>
        <v>0</v>
      </c>
      <c r="B144" s="188"/>
      <c r="C144" s="189">
        <f>HLOOKUP(107,Grants!$D$2:$W$4,3,FALSE)</f>
        <v>0</v>
      </c>
      <c r="D144" s="26">
        <v>0</v>
      </c>
      <c r="E144" s="26">
        <v>0</v>
      </c>
      <c r="F144" s="26">
        <v>0</v>
      </c>
      <c r="G144" s="190">
        <f>IF(ISERROR(HLOOKUP(107,Grants!$D$2:$W$100,99,FALSE)),0,(HLOOKUP(107,Grants!$D$2:$W$100,99,FALSE)))</f>
        <v>0</v>
      </c>
      <c r="H144" s="26">
        <v>0</v>
      </c>
      <c r="I144" s="238">
        <f t="shared" si="14"/>
        <v>0</v>
      </c>
    </row>
    <row r="145" spans="1:9" x14ac:dyDescent="0.15">
      <c r="A145" s="187">
        <f>HLOOKUP(108,Grants!$D$2:$W$3,2,FALSE)</f>
        <v>0</v>
      </c>
      <c r="B145" s="188"/>
      <c r="C145" s="189">
        <f>HLOOKUP(108,Grants!$D$2:$W$4,3,FALSE)</f>
        <v>0</v>
      </c>
      <c r="D145" s="26">
        <v>0</v>
      </c>
      <c r="E145" s="26">
        <v>0</v>
      </c>
      <c r="F145" s="26">
        <v>0</v>
      </c>
      <c r="G145" s="190">
        <f>IF(ISERROR(HLOOKUP(108,Grants!$D$2:$W$100,99,FALSE)),0,(HLOOKUP(108,Grants!$D$2:$W$100,99,FALSE)))</f>
        <v>0</v>
      </c>
      <c r="H145" s="26">
        <v>0</v>
      </c>
      <c r="I145" s="238">
        <f t="shared" si="14"/>
        <v>0</v>
      </c>
    </row>
    <row r="146" spans="1:9" x14ac:dyDescent="0.15">
      <c r="A146" s="187">
        <f>HLOOKUP(109,Grants!$D$2:$W$3,2,FALSE)</f>
        <v>0</v>
      </c>
      <c r="B146" s="188"/>
      <c r="C146" s="189">
        <f>HLOOKUP(109,Grants!$D$2:$W$4,3,FALSE)</f>
        <v>0</v>
      </c>
      <c r="D146" s="26">
        <v>0</v>
      </c>
      <c r="E146" s="26">
        <v>0</v>
      </c>
      <c r="F146" s="26">
        <v>0</v>
      </c>
      <c r="G146" s="190">
        <f>IF(ISERROR(HLOOKUP(109,Grants!$D$2:$W$100,99,FALSE)),0,(HLOOKUP(109,Grants!$D$2:$W$100,99,FALSE)))</f>
        <v>0</v>
      </c>
      <c r="H146" s="26">
        <v>0</v>
      </c>
      <c r="I146" s="238">
        <f t="shared" si="14"/>
        <v>0</v>
      </c>
    </row>
    <row r="147" spans="1:9" x14ac:dyDescent="0.15">
      <c r="A147" s="187">
        <f>HLOOKUP(110,Grants!$D$2:$W$3,2,FALSE)</f>
        <v>0</v>
      </c>
      <c r="B147" s="188"/>
      <c r="C147" s="189">
        <f>HLOOKUP(110,Grants!$D$2:$W$4,3,FALSE)</f>
        <v>0</v>
      </c>
      <c r="D147" s="26">
        <v>0</v>
      </c>
      <c r="E147" s="26">
        <v>0</v>
      </c>
      <c r="F147" s="26">
        <v>0</v>
      </c>
      <c r="G147" s="190">
        <f>IF(ISERROR(HLOOKUP(110,Grants!$D$2:$W$100,99,FALSE)),0,(HLOOKUP(110,Grants!$D$2:$W$100,99,FALSE)))</f>
        <v>0</v>
      </c>
      <c r="H147" s="26">
        <v>0</v>
      </c>
      <c r="I147" s="238">
        <f t="shared" si="14"/>
        <v>0</v>
      </c>
    </row>
    <row r="148" spans="1:9" ht="11.25" thickBot="1" x14ac:dyDescent="0.2">
      <c r="C148" s="25"/>
    </row>
    <row r="149" spans="1:9" ht="12" thickTop="1" thickBot="1" x14ac:dyDescent="0.2">
      <c r="A149" s="80" t="s">
        <v>1003</v>
      </c>
      <c r="C149" s="80" t="s">
        <v>831</v>
      </c>
      <c r="D149" s="98">
        <f t="shared" ref="D149:I149" si="15">SUM(D138:D148)</f>
        <v>0</v>
      </c>
      <c r="E149" s="98">
        <f t="shared" si="15"/>
        <v>0</v>
      </c>
      <c r="F149" s="98">
        <f t="shared" si="15"/>
        <v>0</v>
      </c>
      <c r="G149" s="98">
        <f t="shared" si="15"/>
        <v>0</v>
      </c>
      <c r="H149" s="98">
        <f t="shared" si="15"/>
        <v>0</v>
      </c>
      <c r="I149" s="111">
        <f t="shared" si="15"/>
        <v>0</v>
      </c>
    </row>
    <row r="150" spans="1:9" ht="12" thickTop="1" thickBot="1" x14ac:dyDescent="0.2"/>
    <row r="151" spans="1:9" ht="12" thickTop="1" thickBot="1" x14ac:dyDescent="0.2">
      <c r="C151" s="80" t="s">
        <v>596</v>
      </c>
      <c r="D151" s="120">
        <f t="shared" ref="D151:I151" si="16">D108+D134+D149</f>
        <v>0</v>
      </c>
      <c r="E151" s="120">
        <f t="shared" si="16"/>
        <v>0</v>
      </c>
      <c r="F151" s="120">
        <f t="shared" si="16"/>
        <v>0</v>
      </c>
      <c r="G151" s="120">
        <f t="shared" si="16"/>
        <v>0</v>
      </c>
      <c r="H151" s="120">
        <f t="shared" si="16"/>
        <v>0</v>
      </c>
      <c r="I151" s="120">
        <f t="shared" si="16"/>
        <v>0</v>
      </c>
    </row>
    <row r="152" spans="1:9" ht="11.25" thickTop="1" x14ac:dyDescent="0.15">
      <c r="C152" s="80"/>
    </row>
    <row r="153" spans="1:9" x14ac:dyDescent="0.15">
      <c r="B153" s="11" t="s">
        <v>979</v>
      </c>
      <c r="C153" s="80"/>
    </row>
    <row r="154" spans="1:9" x14ac:dyDescent="0.15">
      <c r="A154" s="20" t="s">
        <v>148</v>
      </c>
      <c r="C154" s="20" t="s">
        <v>678</v>
      </c>
    </row>
    <row r="155" spans="1:9" x14ac:dyDescent="0.15">
      <c r="A155" s="186"/>
      <c r="C155" s="121"/>
      <c r="D155" s="26">
        <v>0</v>
      </c>
      <c r="E155" s="26">
        <v>0</v>
      </c>
      <c r="F155" s="26">
        <v>0</v>
      </c>
      <c r="G155" s="26">
        <v>0</v>
      </c>
      <c r="H155" s="26">
        <v>0</v>
      </c>
      <c r="I155" s="238">
        <f t="shared" ref="I155:I163" si="17">G155+H155</f>
        <v>0</v>
      </c>
    </row>
    <row r="156" spans="1:9" x14ac:dyDescent="0.15">
      <c r="A156" s="186"/>
      <c r="C156" s="121"/>
      <c r="D156" s="26">
        <v>0</v>
      </c>
      <c r="E156" s="26">
        <v>0</v>
      </c>
      <c r="F156" s="26">
        <v>0</v>
      </c>
      <c r="G156" s="26">
        <v>0</v>
      </c>
      <c r="H156" s="26">
        <v>0</v>
      </c>
      <c r="I156" s="238">
        <f t="shared" si="17"/>
        <v>0</v>
      </c>
    </row>
    <row r="157" spans="1:9" x14ac:dyDescent="0.15">
      <c r="A157" s="186"/>
      <c r="C157" s="121"/>
      <c r="D157" s="26">
        <v>0</v>
      </c>
      <c r="E157" s="26">
        <v>0</v>
      </c>
      <c r="F157" s="26">
        <v>0</v>
      </c>
      <c r="G157" s="26">
        <v>0</v>
      </c>
      <c r="H157" s="26">
        <v>0</v>
      </c>
      <c r="I157" s="238">
        <f t="shared" si="17"/>
        <v>0</v>
      </c>
    </row>
    <row r="158" spans="1:9" x14ac:dyDescent="0.15">
      <c r="A158" s="186"/>
      <c r="C158" s="121"/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38">
        <f t="shared" si="17"/>
        <v>0</v>
      </c>
    </row>
    <row r="159" spans="1:9" ht="10.5" customHeight="1" x14ac:dyDescent="0.15">
      <c r="A159" s="186"/>
      <c r="C159" s="121"/>
      <c r="D159" s="26">
        <v>0</v>
      </c>
      <c r="E159" s="26">
        <v>0</v>
      </c>
      <c r="F159" s="26">
        <v>0</v>
      </c>
      <c r="G159" s="26">
        <v>0</v>
      </c>
      <c r="H159" s="26">
        <v>0</v>
      </c>
      <c r="I159" s="238">
        <f t="shared" si="17"/>
        <v>0</v>
      </c>
    </row>
    <row r="160" spans="1:9" x14ac:dyDescent="0.15">
      <c r="A160" s="186"/>
      <c r="C160" s="121"/>
      <c r="D160" s="26">
        <v>0</v>
      </c>
      <c r="E160" s="26">
        <v>0</v>
      </c>
      <c r="F160" s="26">
        <v>0</v>
      </c>
      <c r="G160" s="26">
        <v>0</v>
      </c>
      <c r="H160" s="26">
        <v>0</v>
      </c>
      <c r="I160" s="238">
        <f t="shared" si="17"/>
        <v>0</v>
      </c>
    </row>
    <row r="161" spans="1:9" x14ac:dyDescent="0.15">
      <c r="A161" s="186"/>
      <c r="C161" s="121"/>
      <c r="D161" s="26">
        <v>0</v>
      </c>
      <c r="E161" s="26">
        <v>0</v>
      </c>
      <c r="F161" s="26">
        <v>0</v>
      </c>
      <c r="G161" s="26">
        <v>0</v>
      </c>
      <c r="H161" s="26">
        <v>0</v>
      </c>
      <c r="I161" s="238">
        <f t="shared" si="17"/>
        <v>0</v>
      </c>
    </row>
    <row r="162" spans="1:9" x14ac:dyDescent="0.15">
      <c r="A162" s="186"/>
      <c r="C162" s="121"/>
      <c r="D162" s="26">
        <v>0</v>
      </c>
      <c r="E162" s="26">
        <v>0</v>
      </c>
      <c r="F162" s="26">
        <v>0</v>
      </c>
      <c r="G162" s="26">
        <v>0</v>
      </c>
      <c r="H162" s="26">
        <v>0</v>
      </c>
      <c r="I162" s="238">
        <f t="shared" si="17"/>
        <v>0</v>
      </c>
    </row>
    <row r="163" spans="1:9" x14ac:dyDescent="0.15">
      <c r="A163" s="186"/>
      <c r="C163" s="121"/>
      <c r="D163" s="26">
        <v>0</v>
      </c>
      <c r="E163" s="26">
        <v>0</v>
      </c>
      <c r="F163" s="26">
        <v>0</v>
      </c>
      <c r="G163" s="26">
        <v>0</v>
      </c>
      <c r="H163" s="26">
        <v>0</v>
      </c>
      <c r="I163" s="238">
        <f t="shared" si="17"/>
        <v>0</v>
      </c>
    </row>
    <row r="164" spans="1:9" x14ac:dyDescent="0.15">
      <c r="A164" s="279"/>
      <c r="B164" s="280"/>
      <c r="C164" s="274" t="s">
        <v>613</v>
      </c>
      <c r="D164" s="217">
        <f t="shared" ref="D164:I164" si="18">+D89</f>
        <v>0</v>
      </c>
      <c r="E164" s="217">
        <f t="shared" si="18"/>
        <v>0</v>
      </c>
      <c r="F164" s="217">
        <f t="shared" si="18"/>
        <v>0</v>
      </c>
      <c r="G164" s="217">
        <f t="shared" si="18"/>
        <v>0</v>
      </c>
      <c r="H164" s="217">
        <f t="shared" si="18"/>
        <v>0</v>
      </c>
      <c r="I164" s="217">
        <f t="shared" si="18"/>
        <v>0</v>
      </c>
    </row>
    <row r="165" spans="1:9" ht="11.25" thickBot="1" x14ac:dyDescent="0.2">
      <c r="C165" s="80"/>
    </row>
    <row r="166" spans="1:9" ht="12" thickTop="1" thickBot="1" x14ac:dyDescent="0.2">
      <c r="C166" s="80" t="s">
        <v>879</v>
      </c>
      <c r="D166" s="120">
        <f t="shared" ref="D166:I166" si="19">SUM(D155:D165)</f>
        <v>0</v>
      </c>
      <c r="E166" s="120">
        <f t="shared" si="19"/>
        <v>0</v>
      </c>
      <c r="F166" s="120">
        <f t="shared" si="19"/>
        <v>0</v>
      </c>
      <c r="G166" s="120">
        <f t="shared" si="19"/>
        <v>0</v>
      </c>
      <c r="H166" s="120">
        <f t="shared" si="19"/>
        <v>0</v>
      </c>
      <c r="I166" s="120">
        <f t="shared" si="19"/>
        <v>0</v>
      </c>
    </row>
    <row r="167" spans="1:9" ht="12" thickTop="1" thickBot="1" x14ac:dyDescent="0.2">
      <c r="C167" s="80"/>
    </row>
    <row r="168" spans="1:9" ht="12" thickTop="1" thickBot="1" x14ac:dyDescent="0.2">
      <c r="A168" s="430" t="s">
        <v>976</v>
      </c>
      <c r="B168" s="430"/>
      <c r="C168" s="430"/>
      <c r="D168" s="111">
        <f t="shared" ref="D168:I168" si="20">D151+D166</f>
        <v>0</v>
      </c>
      <c r="E168" s="111">
        <f t="shared" si="20"/>
        <v>0</v>
      </c>
      <c r="F168" s="111">
        <f t="shared" si="20"/>
        <v>0</v>
      </c>
      <c r="G168" s="111">
        <f t="shared" si="20"/>
        <v>0</v>
      </c>
      <c r="H168" s="111">
        <f t="shared" si="20"/>
        <v>0</v>
      </c>
      <c r="I168" s="111">
        <f t="shared" si="20"/>
        <v>0</v>
      </c>
    </row>
    <row r="169" spans="1:9" ht="11.25" thickTop="1" x14ac:dyDescent="0.15"/>
    <row r="170" spans="1:9" s="114" customFormat="1" ht="23.25" customHeight="1" x14ac:dyDescent="0.15">
      <c r="A170" s="105"/>
      <c r="B170" s="105"/>
      <c r="C170" s="105"/>
      <c r="D170"/>
      <c r="E170" s="105"/>
      <c r="F170" s="105"/>
      <c r="G170" s="105"/>
      <c r="H170" s="105"/>
      <c r="I170" s="105"/>
    </row>
    <row r="171" spans="1:9" x14ac:dyDescent="0.15">
      <c r="A171" s="102" t="s">
        <v>66</v>
      </c>
      <c r="C171" s="130" t="s">
        <v>532</v>
      </c>
      <c r="D171" s="105"/>
    </row>
    <row r="172" spans="1:9" x14ac:dyDescent="0.15">
      <c r="A172" s="101" t="s">
        <v>998</v>
      </c>
      <c r="C172" s="80" t="s">
        <v>992</v>
      </c>
      <c r="D172" s="26">
        <v>0</v>
      </c>
      <c r="E172" s="26">
        <v>0</v>
      </c>
      <c r="F172" s="26">
        <v>0</v>
      </c>
      <c r="G172" s="26">
        <v>0</v>
      </c>
      <c r="H172" s="26">
        <v>0</v>
      </c>
      <c r="I172" s="238">
        <f>G172+H172</f>
        <v>0</v>
      </c>
    </row>
    <row r="173" spans="1:9" x14ac:dyDescent="0.15">
      <c r="A173" s="101" t="s">
        <v>999</v>
      </c>
      <c r="C173" s="80" t="s">
        <v>993</v>
      </c>
      <c r="D173" s="26">
        <v>0</v>
      </c>
      <c r="E173" s="26">
        <v>0</v>
      </c>
      <c r="F173" s="26">
        <v>0</v>
      </c>
      <c r="G173" s="26">
        <v>0</v>
      </c>
      <c r="H173" s="26">
        <v>0</v>
      </c>
      <c r="I173" s="238">
        <f>G173+H173</f>
        <v>0</v>
      </c>
    </row>
    <row r="174" spans="1:9" x14ac:dyDescent="0.15">
      <c r="A174" s="101" t="s">
        <v>1000</v>
      </c>
      <c r="C174" s="80" t="s">
        <v>994</v>
      </c>
      <c r="D174" s="26">
        <v>0</v>
      </c>
      <c r="E174" s="26">
        <v>0</v>
      </c>
      <c r="F174" s="26">
        <v>0</v>
      </c>
      <c r="G174" s="26">
        <v>0</v>
      </c>
      <c r="H174" s="26">
        <v>0</v>
      </c>
      <c r="I174" s="238">
        <f>G174+H174</f>
        <v>0</v>
      </c>
    </row>
    <row r="175" spans="1:9" x14ac:dyDescent="0.15">
      <c r="A175" s="101" t="s">
        <v>1001</v>
      </c>
      <c r="C175" s="80" t="s">
        <v>995</v>
      </c>
      <c r="D175" s="26">
        <v>0</v>
      </c>
      <c r="E175" s="26">
        <v>0</v>
      </c>
      <c r="F175" s="26">
        <v>0</v>
      </c>
      <c r="G175" s="26">
        <v>0</v>
      </c>
      <c r="H175" s="26">
        <v>0</v>
      </c>
      <c r="I175" s="238">
        <f>G175+H175</f>
        <v>0</v>
      </c>
    </row>
    <row r="176" spans="1:9" ht="11.25" thickBot="1" x14ac:dyDescent="0.2">
      <c r="A176" s="101" t="s">
        <v>1002</v>
      </c>
      <c r="C176" s="80" t="s">
        <v>996</v>
      </c>
      <c r="D176" s="97">
        <v>0</v>
      </c>
      <c r="E176" s="97">
        <v>0</v>
      </c>
      <c r="F176" s="97">
        <v>0</v>
      </c>
      <c r="G176" s="97">
        <v>0</v>
      </c>
      <c r="H176" s="26">
        <v>0</v>
      </c>
      <c r="I176" s="238">
        <f>G176+H176</f>
        <v>0</v>
      </c>
    </row>
    <row r="177" spans="1:9" ht="12" thickTop="1" thickBot="1" x14ac:dyDescent="0.2">
      <c r="A177" s="96"/>
      <c r="C177" s="80" t="s">
        <v>523</v>
      </c>
      <c r="D177" s="98">
        <f t="shared" ref="D177:I177" si="21">SUM(D172:D176)</f>
        <v>0</v>
      </c>
      <c r="E177" s="98">
        <f t="shared" si="21"/>
        <v>0</v>
      </c>
      <c r="F177" s="98">
        <f t="shared" si="21"/>
        <v>0</v>
      </c>
      <c r="G177" s="98">
        <f t="shared" si="21"/>
        <v>0</v>
      </c>
      <c r="H177" s="98">
        <f t="shared" si="21"/>
        <v>0</v>
      </c>
      <c r="I177" s="111">
        <f t="shared" si="21"/>
        <v>0</v>
      </c>
    </row>
    <row r="178" spans="1:9" ht="12" thickTop="1" thickBot="1" x14ac:dyDescent="0.2">
      <c r="A178" s="96"/>
      <c r="C178" s="80"/>
      <c r="D178" s="105"/>
    </row>
    <row r="179" spans="1:9" ht="11.25" thickBot="1" x14ac:dyDescent="0.2">
      <c r="A179" s="430" t="s">
        <v>570</v>
      </c>
      <c r="B179" s="430"/>
      <c r="C179" s="430"/>
      <c r="D179" s="112">
        <f t="shared" ref="D179:I179" si="22">D168+D177</f>
        <v>0</v>
      </c>
      <c r="E179" s="112">
        <f t="shared" si="22"/>
        <v>0</v>
      </c>
      <c r="F179" s="112">
        <f t="shared" si="22"/>
        <v>0</v>
      </c>
      <c r="G179" s="112">
        <f t="shared" si="22"/>
        <v>0</v>
      </c>
      <c r="H179" s="112">
        <f t="shared" si="22"/>
        <v>0</v>
      </c>
      <c r="I179" s="112">
        <f t="shared" si="22"/>
        <v>0</v>
      </c>
    </row>
    <row r="180" spans="1:9" x14ac:dyDescent="0.15">
      <c r="A180" s="96"/>
      <c r="C180" s="80" t="s">
        <v>524</v>
      </c>
      <c r="D180" s="105"/>
    </row>
    <row r="181" spans="1:9" ht="11.25" thickBot="1" x14ac:dyDescent="0.2">
      <c r="A181" s="96"/>
      <c r="C181" s="80"/>
      <c r="D181" s="105"/>
    </row>
    <row r="182" spans="1:9" ht="12" thickTop="1" thickBot="1" x14ac:dyDescent="0.2">
      <c r="C182" s="80" t="s">
        <v>525</v>
      </c>
      <c r="D182" s="113">
        <f t="shared" ref="D182:I182" si="23">D86</f>
        <v>0</v>
      </c>
      <c r="E182" s="113">
        <f t="shared" si="23"/>
        <v>0</v>
      </c>
      <c r="F182" s="113">
        <f t="shared" si="23"/>
        <v>0</v>
      </c>
      <c r="G182" s="113">
        <f t="shared" si="23"/>
        <v>0</v>
      </c>
      <c r="H182" s="113">
        <f t="shared" si="23"/>
        <v>0</v>
      </c>
      <c r="I182" s="113">
        <f t="shared" si="23"/>
        <v>0</v>
      </c>
    </row>
    <row r="183" spans="1:9" ht="11.25" thickTop="1" x14ac:dyDescent="0.15">
      <c r="D183" s="105"/>
    </row>
    <row r="184" spans="1:9" x14ac:dyDescent="0.15">
      <c r="C184" s="80" t="s">
        <v>526</v>
      </c>
      <c r="D184" s="105">
        <f t="shared" ref="D184:I184" si="24">D179-D182</f>
        <v>0</v>
      </c>
      <c r="E184" s="105">
        <f t="shared" si="24"/>
        <v>0</v>
      </c>
      <c r="F184" s="105">
        <f t="shared" si="24"/>
        <v>0</v>
      </c>
      <c r="G184" s="105">
        <f t="shared" si="24"/>
        <v>0</v>
      </c>
      <c r="H184" s="105">
        <f t="shared" si="24"/>
        <v>0</v>
      </c>
      <c r="I184" s="105">
        <f t="shared" si="24"/>
        <v>0</v>
      </c>
    </row>
    <row r="187" spans="1:9" x14ac:dyDescent="0.15">
      <c r="A187" s="80" t="s">
        <v>298</v>
      </c>
    </row>
    <row r="190" spans="1:9" x14ac:dyDescent="0.15">
      <c r="A190" s="9" t="s">
        <v>118</v>
      </c>
    </row>
    <row r="191" spans="1:9" x14ac:dyDescent="0.15">
      <c r="B191" s="116" t="s">
        <v>284</v>
      </c>
      <c r="C191" s="80" t="s">
        <v>489</v>
      </c>
    </row>
    <row r="192" spans="1:9" x14ac:dyDescent="0.15">
      <c r="B192" s="117" t="s">
        <v>492</v>
      </c>
      <c r="C192" s="80" t="s">
        <v>490</v>
      </c>
    </row>
    <row r="193" spans="2:3" x14ac:dyDescent="0.15">
      <c r="B193" s="117" t="s">
        <v>493</v>
      </c>
      <c r="C193" s="80" t="s">
        <v>491</v>
      </c>
    </row>
    <row r="194" spans="2:3" x14ac:dyDescent="0.15">
      <c r="B194" s="116" t="s">
        <v>413</v>
      </c>
      <c r="C194" s="80" t="s">
        <v>414</v>
      </c>
    </row>
    <row r="195" spans="2:3" x14ac:dyDescent="0.15">
      <c r="B195" s="116" t="s">
        <v>415</v>
      </c>
      <c r="C195" s="80" t="s">
        <v>416</v>
      </c>
    </row>
    <row r="196" spans="2:3" x14ac:dyDescent="0.15">
      <c r="B196" s="116" t="s">
        <v>417</v>
      </c>
      <c r="C196" s="80" t="s">
        <v>418</v>
      </c>
    </row>
  </sheetData>
  <sheetProtection formatCells="0" formatColumns="0" formatRows="0"/>
  <mergeCells count="3">
    <mergeCell ref="A179:C179"/>
    <mergeCell ref="A86:C86"/>
    <mergeCell ref="A168:C168"/>
  </mergeCells>
  <phoneticPr fontId="12" type="noConversion"/>
  <printOptions horizontalCentered="1"/>
  <pageMargins left="0.25" right="0.25" top="0.5" bottom="0.75" header="0.5" footer="0.5"/>
  <pageSetup scale="90" firstPageNumber="31" fitToHeight="0" orientation="landscape" r:id="rId1"/>
  <headerFooter alignWithMargins="0">
    <oddFooter>&amp;CPage &amp;P of &amp;N&amp;R&amp;D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/>
  <dimension ref="A1:I90"/>
  <sheetViews>
    <sheetView zoomScaleNormal="100" workbookViewId="0">
      <pane ySplit="3" topLeftCell="A4" activePane="bottomLeft" state="frozen"/>
      <selection activeCell="C3" sqref="C3"/>
      <selection pane="bottomLeft" activeCell="O21" sqref="O21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1406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/>
      <c r="E4" s="24"/>
      <c r="F4" s="24"/>
      <c r="G4" s="24"/>
      <c r="H4" s="24"/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80" t="s">
        <v>1063</v>
      </c>
      <c r="B6" s="106" t="s">
        <v>769</v>
      </c>
      <c r="C6" s="80" t="s">
        <v>151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80" t="s">
        <v>1064</v>
      </c>
      <c r="B7" s="106" t="s">
        <v>770</v>
      </c>
      <c r="C7" s="80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21" si="0">SUM(G7+H7)</f>
        <v>0</v>
      </c>
    </row>
    <row r="8" spans="1:9" x14ac:dyDescent="0.15">
      <c r="A8" s="99" t="s">
        <v>150</v>
      </c>
      <c r="B8" s="106" t="s">
        <v>771</v>
      </c>
      <c r="C8" s="80" t="s">
        <v>152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1070</v>
      </c>
      <c r="B9" s="106" t="s">
        <v>832</v>
      </c>
      <c r="C9" s="80" t="s">
        <v>322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767</v>
      </c>
      <c r="B10" s="106" t="s">
        <v>833</v>
      </c>
      <c r="C10" s="80" t="s">
        <v>153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9" t="s">
        <v>52</v>
      </c>
      <c r="B11" s="106" t="s">
        <v>834</v>
      </c>
      <c r="C11" s="80" t="s">
        <v>759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80" t="s">
        <v>54</v>
      </c>
      <c r="B12" s="106" t="s">
        <v>835</v>
      </c>
      <c r="C12" s="80" t="s">
        <v>330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99" t="s">
        <v>551</v>
      </c>
      <c r="B13" s="106" t="s">
        <v>836</v>
      </c>
      <c r="C13" s="80" t="s">
        <v>331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99" t="s">
        <v>552</v>
      </c>
      <c r="B14" s="106" t="s">
        <v>844</v>
      </c>
      <c r="C14" s="80" t="s">
        <v>154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99" t="s">
        <v>155</v>
      </c>
      <c r="B15" s="106" t="s">
        <v>848</v>
      </c>
      <c r="C15" s="80" t="s">
        <v>156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A16" s="99" t="s">
        <v>319</v>
      </c>
      <c r="B16" s="106" t="s">
        <v>849</v>
      </c>
      <c r="C16" s="80" t="s">
        <v>761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x14ac:dyDescent="0.15">
      <c r="A17" s="108" t="s">
        <v>62</v>
      </c>
      <c r="B17" s="106" t="s">
        <v>845</v>
      </c>
      <c r="C17" s="2" t="s">
        <v>612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38">
        <f t="shared" si="0"/>
        <v>0</v>
      </c>
    </row>
    <row r="18" spans="1:9" x14ac:dyDescent="0.15">
      <c r="A18" s="110" t="s">
        <v>377</v>
      </c>
      <c r="B18" s="106" t="s">
        <v>864</v>
      </c>
      <c r="C18" s="89" t="s">
        <v>378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si="0"/>
        <v>0</v>
      </c>
    </row>
    <row r="19" spans="1:9" x14ac:dyDescent="0.15">
      <c r="A19" s="110" t="s">
        <v>376</v>
      </c>
      <c r="B19" s="106" t="s">
        <v>851</v>
      </c>
      <c r="C19" s="89" t="s">
        <v>70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si="0"/>
        <v>0</v>
      </c>
    </row>
    <row r="20" spans="1:9" x14ac:dyDescent="0.15">
      <c r="A20" s="80" t="s">
        <v>142</v>
      </c>
      <c r="B20" s="106" t="s">
        <v>852</v>
      </c>
      <c r="C20" s="272" t="s">
        <v>766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0"/>
        <v>0</v>
      </c>
    </row>
    <row r="21" spans="1:9" x14ac:dyDescent="0.15">
      <c r="B21" s="106" t="s">
        <v>853</v>
      </c>
      <c r="C21" s="80" t="s">
        <v>157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0"/>
        <v>0</v>
      </c>
    </row>
    <row r="22" spans="1:9" ht="11.25" thickBot="1" x14ac:dyDescent="0.2">
      <c r="C22" s="80"/>
      <c r="D22" s="3"/>
      <c r="E22" s="3"/>
      <c r="F22" s="3"/>
      <c r="G22" s="3"/>
    </row>
    <row r="23" spans="1:9" ht="12" thickTop="1" thickBot="1" x14ac:dyDescent="0.2">
      <c r="B23" s="106" t="s">
        <v>854</v>
      </c>
      <c r="C23" s="20" t="s">
        <v>745</v>
      </c>
      <c r="D23" s="111">
        <f t="shared" ref="D23:I23" si="1">SUM(D6:D21)</f>
        <v>0</v>
      </c>
      <c r="E23" s="111">
        <f t="shared" si="1"/>
        <v>0</v>
      </c>
      <c r="F23" s="111">
        <f t="shared" si="1"/>
        <v>0</v>
      </c>
      <c r="G23" s="111">
        <f t="shared" si="1"/>
        <v>0</v>
      </c>
      <c r="H23" s="111">
        <f t="shared" si="1"/>
        <v>0</v>
      </c>
      <c r="I23" s="111">
        <f t="shared" si="1"/>
        <v>0</v>
      </c>
    </row>
    <row r="24" spans="1:9" ht="12" thickTop="1" thickBot="1" x14ac:dyDescent="0.2">
      <c r="C24" s="99"/>
    </row>
    <row r="25" spans="1:9" ht="10.5" customHeight="1" thickBot="1" x14ac:dyDescent="0.2">
      <c r="A25" s="20" t="s">
        <v>1079</v>
      </c>
      <c r="D25" s="112">
        <f t="shared" ref="D25:I25" si="2">D4+D23</f>
        <v>0</v>
      </c>
      <c r="E25" s="112">
        <f t="shared" si="2"/>
        <v>0</v>
      </c>
      <c r="F25" s="112">
        <f t="shared" si="2"/>
        <v>0</v>
      </c>
      <c r="G25" s="112">
        <f t="shared" si="2"/>
        <v>0</v>
      </c>
      <c r="H25" s="112">
        <f t="shared" si="2"/>
        <v>0</v>
      </c>
      <c r="I25" s="112">
        <f t="shared" si="2"/>
        <v>0</v>
      </c>
    </row>
    <row r="26" spans="1:9" ht="10.5" customHeight="1" x14ac:dyDescent="0.15">
      <c r="A26" s="20"/>
    </row>
    <row r="27" spans="1:9" x14ac:dyDescent="0.15">
      <c r="A27" s="275" t="s">
        <v>584</v>
      </c>
      <c r="B27" s="192"/>
      <c r="C27" s="201" t="s">
        <v>580</v>
      </c>
      <c r="D27" s="123"/>
      <c r="E27" s="123"/>
      <c r="F27" s="123"/>
      <c r="G27" s="123"/>
      <c r="H27" s="123"/>
    </row>
    <row r="28" spans="1:9" x14ac:dyDescent="0.15">
      <c r="A28" s="193" t="s">
        <v>62</v>
      </c>
      <c r="B28" s="206" t="s">
        <v>940</v>
      </c>
      <c r="C28" s="2" t="s">
        <v>586</v>
      </c>
      <c r="D28" s="26">
        <v>0</v>
      </c>
      <c r="E28" s="26">
        <v>0</v>
      </c>
      <c r="F28" s="26">
        <v>0</v>
      </c>
      <c r="G28" s="26">
        <v>0</v>
      </c>
      <c r="H28" s="218">
        <v>0</v>
      </c>
      <c r="I28" s="219">
        <f>SUM(G28+H28)</f>
        <v>0</v>
      </c>
    </row>
    <row r="29" spans="1:9" x14ac:dyDescent="0.15">
      <c r="A29" s="193"/>
      <c r="B29" s="206"/>
      <c r="C29" s="2"/>
      <c r="D29" s="3"/>
      <c r="E29" s="3"/>
      <c r="F29" s="3"/>
      <c r="G29" s="3"/>
      <c r="H29" s="3"/>
    </row>
    <row r="30" spans="1:9" x14ac:dyDescent="0.15">
      <c r="A30" s="21" t="s">
        <v>143</v>
      </c>
      <c r="C30" s="130" t="s">
        <v>144</v>
      </c>
    </row>
    <row r="31" spans="1:9" x14ac:dyDescent="0.15">
      <c r="A31" s="21"/>
      <c r="B31" s="25"/>
      <c r="C31" s="105" t="s">
        <v>800</v>
      </c>
    </row>
    <row r="32" spans="1:9" x14ac:dyDescent="0.15">
      <c r="A32" s="99" t="s">
        <v>1048</v>
      </c>
      <c r="B32" s="106" t="s">
        <v>855</v>
      </c>
      <c r="C32" s="1" t="s">
        <v>1186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ref="I32:I45" si="3">SUM(G32+H32)</f>
        <v>0</v>
      </c>
    </row>
    <row r="33" spans="1:9" x14ac:dyDescent="0.15">
      <c r="A33" s="99" t="s">
        <v>1049</v>
      </c>
      <c r="B33" s="106" t="s">
        <v>856</v>
      </c>
      <c r="C33" s="1" t="s">
        <v>1463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3"/>
        <v>0</v>
      </c>
    </row>
    <row r="34" spans="1:9" x14ac:dyDescent="0.15">
      <c r="A34" s="99" t="s">
        <v>1050</v>
      </c>
      <c r="B34" s="106" t="s">
        <v>857</v>
      </c>
      <c r="C34" s="80" t="s">
        <v>850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3"/>
        <v>0</v>
      </c>
    </row>
    <row r="35" spans="1:9" x14ac:dyDescent="0.15">
      <c r="A35" s="106" t="s">
        <v>1051</v>
      </c>
      <c r="B35" s="106" t="s">
        <v>858</v>
      </c>
      <c r="C35" s="80" t="s">
        <v>293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3"/>
        <v>0</v>
      </c>
    </row>
    <row r="36" spans="1:9" x14ac:dyDescent="0.15">
      <c r="A36" s="99" t="s">
        <v>1052</v>
      </c>
      <c r="B36" s="106" t="s">
        <v>859</v>
      </c>
      <c r="C36" s="80" t="s">
        <v>78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3"/>
        <v>0</v>
      </c>
    </row>
    <row r="37" spans="1:9" x14ac:dyDescent="0.15">
      <c r="A37" s="99" t="s">
        <v>1053</v>
      </c>
      <c r="B37" s="106" t="s">
        <v>864</v>
      </c>
      <c r="C37" s="80" t="s">
        <v>110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3"/>
        <v>0</v>
      </c>
    </row>
    <row r="38" spans="1:9" x14ac:dyDescent="0.15">
      <c r="A38" s="99" t="s">
        <v>1054</v>
      </c>
      <c r="B38" s="99" t="s">
        <v>865</v>
      </c>
      <c r="C38" s="105" t="s">
        <v>114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3"/>
        <v>0</v>
      </c>
    </row>
    <row r="39" spans="1:9" x14ac:dyDescent="0.15">
      <c r="A39" s="80" t="s">
        <v>145</v>
      </c>
      <c r="B39" s="106" t="s">
        <v>866</v>
      </c>
      <c r="C39" s="80" t="s">
        <v>115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3"/>
        <v>0</v>
      </c>
    </row>
    <row r="40" spans="1:9" x14ac:dyDescent="0.15">
      <c r="A40" s="99" t="s">
        <v>146</v>
      </c>
      <c r="B40" s="106" t="s">
        <v>867</v>
      </c>
      <c r="C40" s="80" t="s">
        <v>116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3"/>
        <v>0</v>
      </c>
    </row>
    <row r="41" spans="1:9" x14ac:dyDescent="0.15">
      <c r="A41" s="99" t="s">
        <v>112</v>
      </c>
      <c r="B41" s="106" t="s">
        <v>869</v>
      </c>
      <c r="C41" s="80" t="s">
        <v>341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3"/>
        <v>0</v>
      </c>
    </row>
    <row r="42" spans="1:9" x14ac:dyDescent="0.15">
      <c r="A42" s="99" t="s">
        <v>113</v>
      </c>
      <c r="B42" s="106" t="s">
        <v>870</v>
      </c>
      <c r="C42" s="80" t="s">
        <v>342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 t="shared" si="3"/>
        <v>0</v>
      </c>
    </row>
    <row r="43" spans="1:9" x14ac:dyDescent="0.15">
      <c r="A43" s="99" t="s">
        <v>343</v>
      </c>
      <c r="B43" s="106" t="s">
        <v>871</v>
      </c>
      <c r="C43" s="80" t="s">
        <v>344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38">
        <f t="shared" si="3"/>
        <v>0</v>
      </c>
    </row>
    <row r="44" spans="1:9" x14ac:dyDescent="0.15">
      <c r="A44" s="99" t="s">
        <v>191</v>
      </c>
      <c r="B44" s="106" t="s">
        <v>872</v>
      </c>
      <c r="C44" s="80" t="s">
        <v>291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38">
        <f t="shared" si="3"/>
        <v>0</v>
      </c>
    </row>
    <row r="45" spans="1:9" x14ac:dyDescent="0.15">
      <c r="B45" s="106" t="s">
        <v>874</v>
      </c>
      <c r="C45" s="80" t="s">
        <v>1044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38">
        <f t="shared" si="3"/>
        <v>0</v>
      </c>
    </row>
    <row r="46" spans="1:9" ht="11.25" thickBot="1" x14ac:dyDescent="0.2">
      <c r="C46" s="80"/>
      <c r="D46" s="3"/>
      <c r="E46" s="3"/>
      <c r="F46" s="3"/>
      <c r="G46" s="3"/>
    </row>
    <row r="47" spans="1:9" ht="12" thickTop="1" thickBot="1" x14ac:dyDescent="0.2">
      <c r="B47" s="106" t="s">
        <v>875</v>
      </c>
      <c r="C47" s="80" t="s">
        <v>388</v>
      </c>
      <c r="D47" s="103">
        <f t="shared" ref="D47:I47" si="4">SUM(D32:D46)</f>
        <v>0</v>
      </c>
      <c r="E47" s="103">
        <f t="shared" si="4"/>
        <v>0</v>
      </c>
      <c r="F47" s="103">
        <f t="shared" si="4"/>
        <v>0</v>
      </c>
      <c r="G47" s="103">
        <f t="shared" si="4"/>
        <v>0</v>
      </c>
      <c r="H47" s="103">
        <f t="shared" si="4"/>
        <v>0</v>
      </c>
      <c r="I47" s="113">
        <f t="shared" si="4"/>
        <v>0</v>
      </c>
    </row>
    <row r="48" spans="1:9" ht="11.25" thickTop="1" x14ac:dyDescent="0.15">
      <c r="C48" s="80"/>
      <c r="D48" s="3"/>
      <c r="E48" s="3"/>
      <c r="F48" s="3"/>
      <c r="G48" s="3"/>
    </row>
    <row r="49" spans="1:9" x14ac:dyDescent="0.15">
      <c r="C49" s="80" t="s">
        <v>292</v>
      </c>
      <c r="D49" s="3"/>
      <c r="E49" s="3"/>
      <c r="F49" s="3"/>
      <c r="G49" s="3"/>
    </row>
    <row r="50" spans="1:9" x14ac:dyDescent="0.15">
      <c r="A50" s="99" t="s">
        <v>1048</v>
      </c>
      <c r="B50" s="106" t="s">
        <v>876</v>
      </c>
      <c r="C50" s="1" t="s">
        <v>353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38">
        <f t="shared" ref="I50:I63" si="5">SUM(G50+H50)</f>
        <v>0</v>
      </c>
    </row>
    <row r="51" spans="1:9" x14ac:dyDescent="0.15">
      <c r="A51" s="99" t="s">
        <v>1049</v>
      </c>
      <c r="B51" s="106" t="s">
        <v>877</v>
      </c>
      <c r="C51" s="1" t="s">
        <v>1464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38">
        <f t="shared" si="5"/>
        <v>0</v>
      </c>
    </row>
    <row r="52" spans="1:9" x14ac:dyDescent="0.15">
      <c r="A52" s="99" t="s">
        <v>1050</v>
      </c>
      <c r="B52" s="106" t="s">
        <v>878</v>
      </c>
      <c r="C52" s="80" t="s">
        <v>850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38">
        <f t="shared" si="5"/>
        <v>0</v>
      </c>
    </row>
    <row r="53" spans="1:9" x14ac:dyDescent="0.15">
      <c r="A53" s="106" t="s">
        <v>1051</v>
      </c>
      <c r="B53" s="106" t="s">
        <v>193</v>
      </c>
      <c r="C53" s="80" t="s">
        <v>293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38">
        <f t="shared" si="5"/>
        <v>0</v>
      </c>
    </row>
    <row r="54" spans="1:9" x14ac:dyDescent="0.15">
      <c r="A54" s="99" t="s">
        <v>1052</v>
      </c>
      <c r="B54" s="106" t="s">
        <v>194</v>
      </c>
      <c r="C54" s="80" t="s">
        <v>78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38">
        <f t="shared" si="5"/>
        <v>0</v>
      </c>
    </row>
    <row r="55" spans="1:9" x14ac:dyDescent="0.15">
      <c r="A55" s="99" t="s">
        <v>1053</v>
      </c>
      <c r="B55" s="106" t="s">
        <v>880</v>
      </c>
      <c r="C55" s="80" t="s">
        <v>110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38">
        <f t="shared" si="5"/>
        <v>0</v>
      </c>
    </row>
    <row r="56" spans="1:9" x14ac:dyDescent="0.15">
      <c r="A56" s="99" t="s">
        <v>1054</v>
      </c>
      <c r="B56" s="99" t="s">
        <v>881</v>
      </c>
      <c r="C56" s="105" t="s">
        <v>114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38">
        <f t="shared" si="5"/>
        <v>0</v>
      </c>
    </row>
    <row r="57" spans="1:9" x14ac:dyDescent="0.15">
      <c r="A57" s="80" t="s">
        <v>145</v>
      </c>
      <c r="B57" s="106" t="s">
        <v>882</v>
      </c>
      <c r="C57" s="80" t="s">
        <v>115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38">
        <f t="shared" si="5"/>
        <v>0</v>
      </c>
    </row>
    <row r="58" spans="1:9" x14ac:dyDescent="0.15">
      <c r="A58" s="99" t="s">
        <v>146</v>
      </c>
      <c r="B58" s="106" t="s">
        <v>883</v>
      </c>
      <c r="C58" s="80" t="s">
        <v>116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38">
        <f t="shared" si="5"/>
        <v>0</v>
      </c>
    </row>
    <row r="59" spans="1:9" x14ac:dyDescent="0.15">
      <c r="A59" s="99" t="s">
        <v>112</v>
      </c>
      <c r="B59" s="106" t="s">
        <v>884</v>
      </c>
      <c r="C59" s="80" t="s">
        <v>341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38">
        <f t="shared" si="5"/>
        <v>0</v>
      </c>
    </row>
    <row r="60" spans="1:9" x14ac:dyDescent="0.15">
      <c r="A60" s="99" t="s">
        <v>113</v>
      </c>
      <c r="B60" s="106" t="s">
        <v>885</v>
      </c>
      <c r="C60" s="80" t="s">
        <v>342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38">
        <f t="shared" si="5"/>
        <v>0</v>
      </c>
    </row>
    <row r="61" spans="1:9" x14ac:dyDescent="0.15">
      <c r="A61" s="99" t="s">
        <v>343</v>
      </c>
      <c r="B61" s="106" t="s">
        <v>886</v>
      </c>
      <c r="C61" s="80" t="s">
        <v>344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38">
        <f t="shared" si="5"/>
        <v>0</v>
      </c>
    </row>
    <row r="62" spans="1:9" x14ac:dyDescent="0.15">
      <c r="A62" s="99" t="s">
        <v>191</v>
      </c>
      <c r="B62" s="106" t="s">
        <v>890</v>
      </c>
      <c r="C62" s="80" t="s">
        <v>291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38">
        <f t="shared" si="5"/>
        <v>0</v>
      </c>
    </row>
    <row r="63" spans="1:9" x14ac:dyDescent="0.15">
      <c r="B63" s="106" t="s">
        <v>892</v>
      </c>
      <c r="C63" s="80" t="s">
        <v>1044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38">
        <f t="shared" si="5"/>
        <v>0</v>
      </c>
    </row>
    <row r="64" spans="1:9" ht="11.25" thickBot="1" x14ac:dyDescent="0.2">
      <c r="B64" s="106"/>
      <c r="C64" s="80"/>
      <c r="D64" s="3"/>
      <c r="E64" s="3"/>
      <c r="F64" s="3"/>
      <c r="G64" s="3"/>
    </row>
    <row r="65" spans="1:9" ht="12" thickTop="1" thickBot="1" x14ac:dyDescent="0.2">
      <c r="B65" s="106" t="s">
        <v>893</v>
      </c>
      <c r="C65" s="80" t="s">
        <v>389</v>
      </c>
      <c r="D65" s="103">
        <f t="shared" ref="D65:I65" si="6">SUM(D50:D64)</f>
        <v>0</v>
      </c>
      <c r="E65" s="103">
        <f t="shared" si="6"/>
        <v>0</v>
      </c>
      <c r="F65" s="103">
        <f t="shared" si="6"/>
        <v>0</v>
      </c>
      <c r="G65" s="103">
        <f t="shared" si="6"/>
        <v>0</v>
      </c>
      <c r="H65" s="103">
        <f t="shared" si="6"/>
        <v>0</v>
      </c>
      <c r="I65" s="103">
        <f t="shared" si="6"/>
        <v>0</v>
      </c>
    </row>
    <row r="66" spans="1:9" ht="11.25" thickTop="1" x14ac:dyDescent="0.15">
      <c r="C66" s="80"/>
      <c r="D66" s="3"/>
      <c r="E66" s="3"/>
      <c r="F66" s="3"/>
      <c r="G66" s="3"/>
    </row>
    <row r="67" spans="1:9" x14ac:dyDescent="0.15">
      <c r="B67" s="106"/>
      <c r="C67" s="80" t="s">
        <v>286</v>
      </c>
      <c r="D67" s="3"/>
      <c r="E67" s="3"/>
      <c r="F67" s="3"/>
      <c r="G67" s="3"/>
    </row>
    <row r="68" spans="1:9" x14ac:dyDescent="0.15">
      <c r="A68" s="106" t="s">
        <v>314</v>
      </c>
      <c r="B68" s="106" t="s">
        <v>894</v>
      </c>
      <c r="C68" s="80" t="s">
        <v>294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38">
        <f>SUM(G68+H68)</f>
        <v>0</v>
      </c>
    </row>
    <row r="69" spans="1:9" x14ac:dyDescent="0.15">
      <c r="A69" s="106" t="s">
        <v>313</v>
      </c>
      <c r="B69" s="106" t="s">
        <v>895</v>
      </c>
      <c r="C69" s="80" t="s">
        <v>295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38">
        <f>SUM(G69+H69)</f>
        <v>0</v>
      </c>
    </row>
    <row r="70" spans="1:9" x14ac:dyDescent="0.15">
      <c r="A70" s="201" t="s">
        <v>606</v>
      </c>
      <c r="B70" s="209"/>
      <c r="C70" s="89"/>
      <c r="D70" s="107"/>
      <c r="E70" s="107"/>
      <c r="F70" s="107"/>
      <c r="G70" s="107"/>
      <c r="H70" s="140"/>
      <c r="I70" s="281"/>
    </row>
    <row r="71" spans="1:9" x14ac:dyDescent="0.15">
      <c r="A71" s="123"/>
      <c r="B71" s="209"/>
      <c r="C71" s="274" t="s">
        <v>605</v>
      </c>
      <c r="D71" s="217">
        <f t="shared" ref="D71:I71" si="7">+D28</f>
        <v>0</v>
      </c>
      <c r="E71" s="217">
        <f t="shared" si="7"/>
        <v>0</v>
      </c>
      <c r="F71" s="217">
        <f t="shared" si="7"/>
        <v>0</v>
      </c>
      <c r="G71" s="217">
        <f t="shared" si="7"/>
        <v>0</v>
      </c>
      <c r="H71" s="217">
        <f t="shared" si="7"/>
        <v>0</v>
      </c>
      <c r="I71" s="217">
        <f t="shared" si="7"/>
        <v>0</v>
      </c>
    </row>
    <row r="72" spans="1:9" ht="11.25" thickBot="1" x14ac:dyDescent="0.2">
      <c r="C72" s="80"/>
      <c r="D72" s="3"/>
      <c r="E72" s="3"/>
      <c r="F72" s="3"/>
      <c r="G72" s="3"/>
    </row>
    <row r="73" spans="1:9" ht="12" thickTop="1" thickBot="1" x14ac:dyDescent="0.2">
      <c r="B73" s="106" t="s">
        <v>896</v>
      </c>
      <c r="C73" s="80" t="s">
        <v>391</v>
      </c>
      <c r="D73" s="104">
        <f t="shared" ref="D73:I73" si="8">SUM(D68:D72)</f>
        <v>0</v>
      </c>
      <c r="E73" s="104">
        <f t="shared" si="8"/>
        <v>0</v>
      </c>
      <c r="F73" s="104">
        <f t="shared" si="8"/>
        <v>0</v>
      </c>
      <c r="G73" s="104">
        <f t="shared" si="8"/>
        <v>0</v>
      </c>
      <c r="H73" s="104">
        <f t="shared" si="8"/>
        <v>0</v>
      </c>
      <c r="I73" s="113">
        <f t="shared" si="8"/>
        <v>0</v>
      </c>
    </row>
    <row r="74" spans="1:9" ht="12" thickTop="1" thickBot="1" x14ac:dyDescent="0.2">
      <c r="C74" s="80"/>
      <c r="D74" s="3"/>
      <c r="E74" s="3"/>
      <c r="F74" s="3"/>
      <c r="G74" s="3"/>
    </row>
    <row r="75" spans="1:9" ht="12" thickTop="1" thickBot="1" x14ac:dyDescent="0.2">
      <c r="B75" s="106" t="s">
        <v>897</v>
      </c>
      <c r="C75" s="20" t="s">
        <v>392</v>
      </c>
      <c r="D75" s="111">
        <f t="shared" ref="D75:I75" si="9">D47+D65+D73</f>
        <v>0</v>
      </c>
      <c r="E75" s="111">
        <f t="shared" si="9"/>
        <v>0</v>
      </c>
      <c r="F75" s="111">
        <f t="shared" si="9"/>
        <v>0</v>
      </c>
      <c r="G75" s="111">
        <f t="shared" si="9"/>
        <v>0</v>
      </c>
      <c r="H75" s="111">
        <f t="shared" si="9"/>
        <v>0</v>
      </c>
      <c r="I75" s="111">
        <f t="shared" si="9"/>
        <v>0</v>
      </c>
    </row>
    <row r="76" spans="1:9" ht="11.25" thickTop="1" x14ac:dyDescent="0.15"/>
    <row r="77" spans="1:9" x14ac:dyDescent="0.15">
      <c r="A77" s="102" t="s">
        <v>66</v>
      </c>
      <c r="C77" s="130" t="s">
        <v>532</v>
      </c>
    </row>
    <row r="78" spans="1:9" x14ac:dyDescent="0.15">
      <c r="A78" s="235" t="s">
        <v>998</v>
      </c>
      <c r="B78" s="106" t="s">
        <v>898</v>
      </c>
      <c r="C78" s="80" t="s">
        <v>992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38">
        <f>SUM(G78+H78)</f>
        <v>0</v>
      </c>
    </row>
    <row r="79" spans="1:9" x14ac:dyDescent="0.15">
      <c r="A79" s="291" t="s">
        <v>1112</v>
      </c>
      <c r="B79" s="106" t="s">
        <v>899</v>
      </c>
      <c r="C79" s="80" t="s">
        <v>993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38">
        <f>SUM(G79+H79)</f>
        <v>0</v>
      </c>
    </row>
    <row r="80" spans="1:9" x14ac:dyDescent="0.15">
      <c r="A80" s="291" t="s">
        <v>1111</v>
      </c>
      <c r="B80" s="106" t="s">
        <v>900</v>
      </c>
      <c r="C80" s="80" t="s">
        <v>994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38">
        <f>SUM(G80+H80)</f>
        <v>0</v>
      </c>
    </row>
    <row r="81" spans="1:9" x14ac:dyDescent="0.15">
      <c r="A81" s="291" t="s">
        <v>1109</v>
      </c>
      <c r="B81" s="106" t="s">
        <v>901</v>
      </c>
      <c r="C81" s="286" t="s">
        <v>1110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38">
        <f>SUM(G81+H81)</f>
        <v>0</v>
      </c>
    </row>
    <row r="82" spans="1:9" ht="11.25" customHeight="1" thickBot="1" x14ac:dyDescent="0.2">
      <c r="A82" s="235" t="s">
        <v>1002</v>
      </c>
      <c r="B82" s="106" t="s">
        <v>902</v>
      </c>
      <c r="C82" s="80" t="s">
        <v>996</v>
      </c>
      <c r="D82" s="97">
        <v>0</v>
      </c>
      <c r="E82" s="97">
        <v>0</v>
      </c>
      <c r="F82" s="97">
        <v>0</v>
      </c>
      <c r="G82" s="97">
        <v>0</v>
      </c>
      <c r="H82" s="26">
        <v>0</v>
      </c>
      <c r="I82" s="238">
        <f>SUM(G82+H82)</f>
        <v>0</v>
      </c>
    </row>
    <row r="83" spans="1:9" ht="12" thickTop="1" thickBot="1" x14ac:dyDescent="0.2">
      <c r="A83" s="96"/>
      <c r="B83" s="106" t="s">
        <v>903</v>
      </c>
      <c r="C83" s="80" t="s">
        <v>523</v>
      </c>
      <c r="D83" s="98">
        <f t="shared" ref="D83:I83" si="10">SUM(D78:D82)</f>
        <v>0</v>
      </c>
      <c r="E83" s="98">
        <f t="shared" si="10"/>
        <v>0</v>
      </c>
      <c r="F83" s="98">
        <f t="shared" si="10"/>
        <v>0</v>
      </c>
      <c r="G83" s="98">
        <f t="shared" si="10"/>
        <v>0</v>
      </c>
      <c r="H83" s="98">
        <f t="shared" si="10"/>
        <v>0</v>
      </c>
      <c r="I83" s="98">
        <f t="shared" si="10"/>
        <v>0</v>
      </c>
    </row>
    <row r="84" spans="1:9" ht="12" thickTop="1" thickBot="1" x14ac:dyDescent="0.2">
      <c r="A84" s="96"/>
      <c r="C84" s="80"/>
    </row>
    <row r="85" spans="1:9" ht="11.25" thickBot="1" x14ac:dyDescent="0.2">
      <c r="A85" s="431" t="s">
        <v>1314</v>
      </c>
      <c r="B85" s="431"/>
      <c r="C85" s="431"/>
      <c r="D85" s="131">
        <f t="shared" ref="D85:I85" si="11">D75+D83</f>
        <v>0</v>
      </c>
      <c r="E85" s="131">
        <f t="shared" si="11"/>
        <v>0</v>
      </c>
      <c r="F85" s="131">
        <f t="shared" si="11"/>
        <v>0</v>
      </c>
      <c r="G85" s="131">
        <f t="shared" si="11"/>
        <v>0</v>
      </c>
      <c r="H85" s="131">
        <f t="shared" si="11"/>
        <v>0</v>
      </c>
      <c r="I85" s="131">
        <f t="shared" si="11"/>
        <v>0</v>
      </c>
    </row>
    <row r="86" spans="1:9" x14ac:dyDescent="0.15">
      <c r="A86" s="96"/>
      <c r="C86" s="80" t="s">
        <v>524</v>
      </c>
    </row>
    <row r="87" spans="1:9" ht="11.25" thickBot="1" x14ac:dyDescent="0.2">
      <c r="A87" s="96"/>
      <c r="C87" s="80"/>
    </row>
    <row r="88" spans="1:9" ht="12" thickTop="1" thickBot="1" x14ac:dyDescent="0.2">
      <c r="C88" s="80" t="s">
        <v>525</v>
      </c>
      <c r="D88" s="113">
        <f t="shared" ref="D88:I88" si="12">D25</f>
        <v>0</v>
      </c>
      <c r="E88" s="113">
        <f t="shared" si="12"/>
        <v>0</v>
      </c>
      <c r="F88" s="113">
        <f t="shared" si="12"/>
        <v>0</v>
      </c>
      <c r="G88" s="113">
        <f t="shared" si="12"/>
        <v>0</v>
      </c>
      <c r="H88" s="113">
        <f t="shared" si="12"/>
        <v>0</v>
      </c>
      <c r="I88" s="113">
        <f t="shared" si="12"/>
        <v>0</v>
      </c>
    </row>
    <row r="89" spans="1:9" ht="11.25" thickTop="1" x14ac:dyDescent="0.15"/>
    <row r="90" spans="1:9" x14ac:dyDescent="0.15">
      <c r="C90" s="80" t="s">
        <v>526</v>
      </c>
      <c r="D90" s="105">
        <f t="shared" ref="D90:I90" si="13">D85-D88</f>
        <v>0</v>
      </c>
      <c r="E90" s="105">
        <f t="shared" si="13"/>
        <v>0</v>
      </c>
      <c r="F90" s="105">
        <f t="shared" si="13"/>
        <v>0</v>
      </c>
      <c r="G90" s="105">
        <f t="shared" si="13"/>
        <v>0</v>
      </c>
      <c r="H90" s="105">
        <f t="shared" si="13"/>
        <v>0</v>
      </c>
      <c r="I90" s="105">
        <f t="shared" si="13"/>
        <v>0</v>
      </c>
    </row>
  </sheetData>
  <sheetProtection formatCells="0" formatColumns="0" formatRows="0"/>
  <mergeCells count="1">
    <mergeCell ref="A85:C85"/>
  </mergeCells>
  <printOptions horizontalCentered="1"/>
  <pageMargins left="0.25" right="0.25" top="0.5" bottom="0.75" header="0.5" footer="0.5"/>
  <pageSetup scale="90" firstPageNumber="40" fitToHeight="0" orientation="landscape" r:id="rId1"/>
  <headerFooter alignWithMargins="0">
    <oddFooter>&amp;CPage &amp;P of &amp;N&amp;R&amp;D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/>
  <dimension ref="A1:I65"/>
  <sheetViews>
    <sheetView workbookViewId="0">
      <pane ySplit="3" topLeftCell="A4" activePane="bottomLeft" state="frozen"/>
      <selection activeCell="C3" sqref="C3"/>
      <selection pane="bottomLeft" activeCell="P31" sqref="P31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4" width="16.6640625" customWidth="1"/>
    <col min="5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299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C5" s="130" t="s">
        <v>141</v>
      </c>
      <c r="D5" s="105"/>
    </row>
    <row r="6" spans="1:9" x14ac:dyDescent="0.15">
      <c r="A6" s="80" t="s">
        <v>1070</v>
      </c>
      <c r="B6" s="106" t="s">
        <v>769</v>
      </c>
      <c r="C6" s="80" t="s">
        <v>322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G6+H6</f>
        <v>0</v>
      </c>
    </row>
    <row r="7" spans="1:9" x14ac:dyDescent="0.15">
      <c r="A7" s="99" t="s">
        <v>69</v>
      </c>
      <c r="B7" s="106" t="s">
        <v>770</v>
      </c>
      <c r="C7" s="80" t="s">
        <v>520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3" si="0">G7+H7</f>
        <v>0</v>
      </c>
    </row>
    <row r="8" spans="1:9" x14ac:dyDescent="0.15">
      <c r="A8" s="99" t="s">
        <v>372</v>
      </c>
      <c r="B8" s="106" t="s">
        <v>771</v>
      </c>
      <c r="C8" s="80" t="s">
        <v>373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1003</v>
      </c>
      <c r="B9" s="106" t="s">
        <v>832</v>
      </c>
      <c r="C9" s="80" t="s">
        <v>163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318</v>
      </c>
      <c r="B10" s="106" t="s">
        <v>833</v>
      </c>
      <c r="C10" s="80" t="s">
        <v>861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80" t="s">
        <v>319</v>
      </c>
      <c r="B11" s="106" t="s">
        <v>834</v>
      </c>
      <c r="C11" s="80" t="s">
        <v>862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80" t="s">
        <v>62</v>
      </c>
      <c r="B12" s="106" t="s">
        <v>835</v>
      </c>
      <c r="C12" s="2" t="s">
        <v>607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80"/>
      <c r="B13" s="106" t="s">
        <v>836</v>
      </c>
      <c r="C13" s="89" t="s">
        <v>688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ht="11.25" thickBot="1" x14ac:dyDescent="0.2">
      <c r="A14" s="80"/>
      <c r="C14" s="2"/>
      <c r="D14" s="3"/>
    </row>
    <row r="15" spans="1:9" ht="12" thickTop="1" thickBot="1" x14ac:dyDescent="0.2">
      <c r="B15" s="106" t="s">
        <v>844</v>
      </c>
      <c r="C15" s="20" t="s">
        <v>689</v>
      </c>
      <c r="D15" s="111">
        <f t="shared" ref="D15:I15" si="1">SUM(D6:D13)</f>
        <v>0</v>
      </c>
      <c r="E15" s="111">
        <f t="shared" si="1"/>
        <v>0</v>
      </c>
      <c r="F15" s="111">
        <f t="shared" si="1"/>
        <v>0</v>
      </c>
      <c r="G15" s="111">
        <f t="shared" si="1"/>
        <v>0</v>
      </c>
      <c r="H15" s="111">
        <f t="shared" si="1"/>
        <v>0</v>
      </c>
      <c r="I15" s="111">
        <f t="shared" si="1"/>
        <v>0</v>
      </c>
    </row>
    <row r="16" spans="1:9" ht="12" thickTop="1" thickBot="1" x14ac:dyDescent="0.2">
      <c r="C16" s="80"/>
      <c r="D16" s="119"/>
      <c r="E16" s="119"/>
      <c r="F16" s="119"/>
      <c r="G16" s="119"/>
    </row>
    <row r="17" spans="1:9" ht="11.25" thickBot="1" x14ac:dyDescent="0.2">
      <c r="A17" s="20" t="s">
        <v>778</v>
      </c>
      <c r="D17" s="112">
        <f t="shared" ref="D17:I17" si="2">D4+D15</f>
        <v>0</v>
      </c>
      <c r="E17" s="112">
        <f t="shared" si="2"/>
        <v>0</v>
      </c>
      <c r="F17" s="112">
        <f t="shared" si="2"/>
        <v>0</v>
      </c>
      <c r="G17" s="112">
        <f t="shared" si="2"/>
        <v>0</v>
      </c>
      <c r="H17" s="112">
        <f t="shared" si="2"/>
        <v>0</v>
      </c>
      <c r="I17" s="112">
        <f t="shared" si="2"/>
        <v>0</v>
      </c>
    </row>
    <row r="18" spans="1:9" x14ac:dyDescent="0.15">
      <c r="A18" s="20"/>
      <c r="D18" s="105"/>
    </row>
    <row r="19" spans="1:9" x14ac:dyDescent="0.15">
      <c r="A19" s="275" t="s">
        <v>584</v>
      </c>
      <c r="B19" s="192"/>
      <c r="C19" s="201" t="s">
        <v>580</v>
      </c>
      <c r="D19" s="123"/>
      <c r="E19" s="123"/>
      <c r="F19" s="123"/>
      <c r="G19" s="123"/>
      <c r="H19" s="123"/>
    </row>
    <row r="20" spans="1:9" x14ac:dyDescent="0.15">
      <c r="A20" s="193" t="s">
        <v>62</v>
      </c>
      <c r="B20" s="206" t="s">
        <v>608</v>
      </c>
      <c r="C20" s="2" t="s">
        <v>586</v>
      </c>
      <c r="D20" s="26">
        <v>0</v>
      </c>
      <c r="E20" s="26">
        <v>0</v>
      </c>
      <c r="F20" s="26">
        <v>0</v>
      </c>
      <c r="G20" s="26">
        <v>0</v>
      </c>
      <c r="H20" s="218">
        <v>0</v>
      </c>
      <c r="I20" s="219">
        <f>SUM(G20+H20)</f>
        <v>0</v>
      </c>
    </row>
    <row r="21" spans="1:9" x14ac:dyDescent="0.15">
      <c r="A21" s="193"/>
      <c r="B21" s="206"/>
      <c r="C21" s="2"/>
      <c r="D21" s="3"/>
      <c r="E21" s="3"/>
      <c r="F21" s="3"/>
      <c r="G21" s="3"/>
      <c r="H21" s="3"/>
    </row>
    <row r="22" spans="1:9" x14ac:dyDescent="0.15">
      <c r="C22" s="130" t="s">
        <v>144</v>
      </c>
      <c r="D22" s="105"/>
    </row>
    <row r="23" spans="1:9" x14ac:dyDescent="0.15">
      <c r="A23" s="125" t="s">
        <v>282</v>
      </c>
      <c r="D23" s="105"/>
    </row>
    <row r="24" spans="1:9" x14ac:dyDescent="0.15">
      <c r="A24" s="78" t="s">
        <v>175</v>
      </c>
      <c r="D24" s="105"/>
    </row>
    <row r="25" spans="1:9" x14ac:dyDescent="0.15">
      <c r="A25" s="21" t="s">
        <v>143</v>
      </c>
      <c r="D25" s="105"/>
    </row>
    <row r="26" spans="1:9" x14ac:dyDescent="0.15">
      <c r="A26" s="99" t="s">
        <v>304</v>
      </c>
      <c r="B26" s="106" t="s">
        <v>844</v>
      </c>
      <c r="C26" s="1" t="s">
        <v>1186</v>
      </c>
      <c r="D26" s="95">
        <v>0</v>
      </c>
      <c r="E26" s="95">
        <v>0</v>
      </c>
      <c r="F26" s="95">
        <v>0</v>
      </c>
      <c r="G26" s="95">
        <v>0</v>
      </c>
      <c r="H26" s="251">
        <v>0</v>
      </c>
      <c r="I26" s="238">
        <f>SUM(G26+H26)</f>
        <v>0</v>
      </c>
    </row>
    <row r="27" spans="1:9" x14ac:dyDescent="0.15">
      <c r="A27" s="99" t="s">
        <v>305</v>
      </c>
      <c r="B27" s="106" t="s">
        <v>848</v>
      </c>
      <c r="C27" s="1" t="s">
        <v>1362</v>
      </c>
      <c r="D27" s="95">
        <v>0</v>
      </c>
      <c r="E27" s="95">
        <v>0</v>
      </c>
      <c r="F27" s="95">
        <v>0</v>
      </c>
      <c r="G27" s="95">
        <v>0</v>
      </c>
      <c r="H27" s="251">
        <v>0</v>
      </c>
      <c r="I27" s="238">
        <f>SUM(G27+H27)</f>
        <v>0</v>
      </c>
    </row>
    <row r="28" spans="1:9" x14ac:dyDescent="0.15">
      <c r="A28" s="80" t="s">
        <v>306</v>
      </c>
      <c r="B28" s="106" t="s">
        <v>845</v>
      </c>
      <c r="C28" s="80" t="s">
        <v>850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ref="I28:I33" si="3">G28+H28</f>
        <v>0</v>
      </c>
    </row>
    <row r="29" spans="1:9" x14ac:dyDescent="0.15">
      <c r="A29" s="80" t="s">
        <v>307</v>
      </c>
      <c r="B29" s="106" t="s">
        <v>846</v>
      </c>
      <c r="C29" s="80" t="s">
        <v>73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3"/>
        <v>0</v>
      </c>
    </row>
    <row r="30" spans="1:9" x14ac:dyDescent="0.15">
      <c r="A30" s="80" t="s">
        <v>308</v>
      </c>
      <c r="B30" s="106" t="s">
        <v>851</v>
      </c>
      <c r="C30" s="80" t="s">
        <v>78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 t="shared" si="3"/>
        <v>0</v>
      </c>
    </row>
    <row r="31" spans="1:9" x14ac:dyDescent="0.15">
      <c r="A31" s="80" t="s">
        <v>309</v>
      </c>
      <c r="B31" s="106" t="s">
        <v>852</v>
      </c>
      <c r="C31" s="80" t="s">
        <v>110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 t="shared" si="3"/>
        <v>0</v>
      </c>
    </row>
    <row r="32" spans="1:9" x14ac:dyDescent="0.15">
      <c r="A32" s="75" t="s">
        <v>38</v>
      </c>
      <c r="B32" s="106" t="s">
        <v>853</v>
      </c>
      <c r="C32" s="1" t="s">
        <v>39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si="3"/>
        <v>0</v>
      </c>
    </row>
    <row r="33" spans="1:9" x14ac:dyDescent="0.15">
      <c r="A33" s="80" t="s">
        <v>310</v>
      </c>
      <c r="B33" s="106" t="s">
        <v>855</v>
      </c>
      <c r="C33" s="80" t="s">
        <v>1044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3"/>
        <v>0</v>
      </c>
    </row>
    <row r="34" spans="1:9" ht="11.25" thickBot="1" x14ac:dyDescent="0.2">
      <c r="A34" s="80"/>
      <c r="C34" s="80"/>
      <c r="D34" s="3"/>
    </row>
    <row r="35" spans="1:9" ht="12" thickTop="1" thickBot="1" x14ac:dyDescent="0.2">
      <c r="B35" s="106" t="s">
        <v>856</v>
      </c>
      <c r="C35" s="80" t="s">
        <v>772</v>
      </c>
      <c r="D35" s="111">
        <f t="shared" ref="D35:I35" si="4">SUM(D26:D33)</f>
        <v>0</v>
      </c>
      <c r="E35" s="111">
        <f t="shared" si="4"/>
        <v>0</v>
      </c>
      <c r="F35" s="111">
        <f t="shared" si="4"/>
        <v>0</v>
      </c>
      <c r="G35" s="111">
        <f t="shared" si="4"/>
        <v>0</v>
      </c>
      <c r="H35" s="111">
        <f t="shared" si="4"/>
        <v>0</v>
      </c>
      <c r="I35" s="111">
        <f t="shared" si="4"/>
        <v>0</v>
      </c>
    </row>
    <row r="36" spans="1:9" ht="11.25" thickTop="1" x14ac:dyDescent="0.15">
      <c r="A36" s="21"/>
      <c r="C36" s="25"/>
      <c r="D36" s="105"/>
    </row>
    <row r="37" spans="1:9" x14ac:dyDescent="0.15">
      <c r="A37" s="21"/>
      <c r="C37" s="80" t="s">
        <v>162</v>
      </c>
      <c r="D37" s="105"/>
    </row>
    <row r="38" spans="1:9" x14ac:dyDescent="0.15">
      <c r="A38" s="80" t="s">
        <v>304</v>
      </c>
      <c r="B38" s="106" t="s">
        <v>857</v>
      </c>
      <c r="C38" s="1" t="s">
        <v>353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ref="I38:I46" si="5">G38+H38</f>
        <v>0</v>
      </c>
    </row>
    <row r="39" spans="1:9" x14ac:dyDescent="0.15">
      <c r="A39" s="80" t="s">
        <v>305</v>
      </c>
      <c r="B39" s="106" t="s">
        <v>858</v>
      </c>
      <c r="C39" s="1" t="s">
        <v>1464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5"/>
        <v>0</v>
      </c>
    </row>
    <row r="40" spans="1:9" x14ac:dyDescent="0.15">
      <c r="A40" s="80" t="s">
        <v>306</v>
      </c>
      <c r="B40" s="106" t="s">
        <v>859</v>
      </c>
      <c r="C40" s="80" t="s">
        <v>850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5"/>
        <v>0</v>
      </c>
    </row>
    <row r="41" spans="1:9" x14ac:dyDescent="0.15">
      <c r="A41" s="80" t="s">
        <v>307</v>
      </c>
      <c r="B41" s="106" t="s">
        <v>864</v>
      </c>
      <c r="C41" s="80" t="s">
        <v>73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5"/>
        <v>0</v>
      </c>
    </row>
    <row r="42" spans="1:9" x14ac:dyDescent="0.15">
      <c r="A42" s="80" t="s">
        <v>308</v>
      </c>
      <c r="B42" s="106" t="s">
        <v>865</v>
      </c>
      <c r="C42" s="80" t="s">
        <v>78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 t="shared" si="5"/>
        <v>0</v>
      </c>
    </row>
    <row r="43" spans="1:9" x14ac:dyDescent="0.15">
      <c r="A43" s="80" t="s">
        <v>309</v>
      </c>
      <c r="B43" s="106" t="s">
        <v>866</v>
      </c>
      <c r="C43" s="80" t="s">
        <v>110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38">
        <f t="shared" si="5"/>
        <v>0</v>
      </c>
    </row>
    <row r="44" spans="1:9" x14ac:dyDescent="0.15">
      <c r="A44" s="75" t="s">
        <v>38</v>
      </c>
      <c r="B44" s="106" t="s">
        <v>867</v>
      </c>
      <c r="C44" s="1" t="s">
        <v>39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38">
        <f t="shared" si="5"/>
        <v>0</v>
      </c>
    </row>
    <row r="45" spans="1:9" x14ac:dyDescent="0.15">
      <c r="A45" s="214"/>
      <c r="B45" s="214"/>
      <c r="C45" s="188" t="s">
        <v>5</v>
      </c>
      <c r="D45" s="278">
        <f t="shared" ref="D45:I45" si="6">+D20</f>
        <v>0</v>
      </c>
      <c r="E45" s="278">
        <f t="shared" si="6"/>
        <v>0</v>
      </c>
      <c r="F45" s="278">
        <f t="shared" si="6"/>
        <v>0</v>
      </c>
      <c r="G45" s="278">
        <f t="shared" si="6"/>
        <v>0</v>
      </c>
      <c r="H45" s="278">
        <f t="shared" si="6"/>
        <v>0</v>
      </c>
      <c r="I45" s="278">
        <f t="shared" si="6"/>
        <v>0</v>
      </c>
    </row>
    <row r="46" spans="1:9" customFormat="1" x14ac:dyDescent="0.15">
      <c r="A46" s="80" t="s">
        <v>310</v>
      </c>
      <c r="B46" s="106" t="s">
        <v>870</v>
      </c>
      <c r="C46" s="80" t="s">
        <v>1044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38">
        <f t="shared" si="5"/>
        <v>0</v>
      </c>
    </row>
    <row r="47" spans="1:9" customFormat="1" ht="11.25" thickBot="1" x14ac:dyDescent="0.2">
      <c r="A47" s="80"/>
      <c r="B47" s="105"/>
      <c r="C47" s="80"/>
      <c r="D47" s="3"/>
      <c r="E47" s="105"/>
      <c r="F47" s="105"/>
      <c r="G47" s="105"/>
      <c r="H47" s="105"/>
      <c r="I47" s="105"/>
    </row>
    <row r="48" spans="1:9" customFormat="1" ht="12" thickTop="1" thickBot="1" x14ac:dyDescent="0.2">
      <c r="A48" s="105"/>
      <c r="B48" s="106" t="s">
        <v>871</v>
      </c>
      <c r="C48" s="80" t="s">
        <v>773</v>
      </c>
      <c r="D48" s="111">
        <f t="shared" ref="D48:I48" si="7">SUM(D38:D46)</f>
        <v>0</v>
      </c>
      <c r="E48" s="111">
        <f t="shared" si="7"/>
        <v>0</v>
      </c>
      <c r="F48" s="111">
        <f t="shared" si="7"/>
        <v>0</v>
      </c>
      <c r="G48" s="111">
        <f t="shared" si="7"/>
        <v>0</v>
      </c>
      <c r="H48" s="111">
        <f t="shared" si="7"/>
        <v>0</v>
      </c>
      <c r="I48" s="111">
        <f t="shared" si="7"/>
        <v>0</v>
      </c>
    </row>
    <row r="49" spans="1:9" customFormat="1" ht="12" thickTop="1" thickBot="1" x14ac:dyDescent="0.2"/>
    <row r="50" spans="1:9" customFormat="1" ht="12" thickTop="1" thickBot="1" x14ac:dyDescent="0.2">
      <c r="A50" s="105"/>
      <c r="B50" s="106" t="s">
        <v>872</v>
      </c>
      <c r="C50" s="20" t="s">
        <v>774</v>
      </c>
      <c r="D50" s="113">
        <f t="shared" ref="D50:I50" si="8">D35+D48</f>
        <v>0</v>
      </c>
      <c r="E50" s="113">
        <f t="shared" si="8"/>
        <v>0</v>
      </c>
      <c r="F50" s="113">
        <f t="shared" si="8"/>
        <v>0</v>
      </c>
      <c r="G50" s="113">
        <f t="shared" si="8"/>
        <v>0</v>
      </c>
      <c r="H50" s="113">
        <f t="shared" si="8"/>
        <v>0</v>
      </c>
      <c r="I50" s="113">
        <f t="shared" si="8"/>
        <v>0</v>
      </c>
    </row>
    <row r="51" spans="1:9" customFormat="1" ht="11.25" thickTop="1" x14ac:dyDescent="0.15"/>
    <row r="52" spans="1:9" customFormat="1" x14ac:dyDescent="0.15">
      <c r="A52" s="102" t="s">
        <v>66</v>
      </c>
      <c r="B52" s="105"/>
      <c r="C52" s="130" t="s">
        <v>532</v>
      </c>
      <c r="D52" s="105"/>
      <c r="E52" s="105"/>
      <c r="F52" s="105"/>
      <c r="G52" s="105"/>
    </row>
    <row r="53" spans="1:9" customFormat="1" x14ac:dyDescent="0.15">
      <c r="A53" s="235" t="s">
        <v>998</v>
      </c>
      <c r="B53" s="106" t="s">
        <v>873</v>
      </c>
      <c r="C53" s="80" t="s">
        <v>992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38">
        <f>G53+H53</f>
        <v>0</v>
      </c>
    </row>
    <row r="54" spans="1:9" customFormat="1" x14ac:dyDescent="0.15">
      <c r="A54" s="291" t="s">
        <v>1112</v>
      </c>
      <c r="B54" s="106" t="s">
        <v>874</v>
      </c>
      <c r="C54" s="80" t="s">
        <v>993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38">
        <f>G54+H54</f>
        <v>0</v>
      </c>
    </row>
    <row r="55" spans="1:9" customFormat="1" ht="11.25" customHeight="1" x14ac:dyDescent="0.15">
      <c r="A55" s="291" t="s">
        <v>1111</v>
      </c>
      <c r="B55" s="106" t="s">
        <v>875</v>
      </c>
      <c r="C55" s="80" t="s">
        <v>994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38">
        <f>G55+H55</f>
        <v>0</v>
      </c>
    </row>
    <row r="56" spans="1:9" customFormat="1" x14ac:dyDescent="0.15">
      <c r="A56" s="291" t="s">
        <v>1109</v>
      </c>
      <c r="B56" s="292" t="s">
        <v>876</v>
      </c>
      <c r="C56" s="286" t="s">
        <v>1110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38">
        <f>G56+H56</f>
        <v>0</v>
      </c>
    </row>
    <row r="57" spans="1:9" customFormat="1" ht="11.25" thickBot="1" x14ac:dyDescent="0.2">
      <c r="A57" s="235" t="s">
        <v>1002</v>
      </c>
      <c r="B57" s="106" t="s">
        <v>877</v>
      </c>
      <c r="C57" s="80" t="s">
        <v>996</v>
      </c>
      <c r="D57" s="97">
        <v>0</v>
      </c>
      <c r="E57" s="97">
        <v>0</v>
      </c>
      <c r="F57" s="97">
        <v>0</v>
      </c>
      <c r="G57" s="97">
        <v>0</v>
      </c>
      <c r="H57" s="26">
        <v>0</v>
      </c>
      <c r="I57" s="238">
        <f>G57+H57</f>
        <v>0</v>
      </c>
    </row>
    <row r="58" spans="1:9" customFormat="1" ht="12" thickTop="1" thickBot="1" x14ac:dyDescent="0.2">
      <c r="A58" s="96"/>
      <c r="B58" s="106" t="s">
        <v>878</v>
      </c>
      <c r="C58" s="80" t="s">
        <v>775</v>
      </c>
      <c r="D58" s="98">
        <f t="shared" ref="D58:I58" si="9">SUM(D53:D57)</f>
        <v>0</v>
      </c>
      <c r="E58" s="98">
        <f t="shared" si="9"/>
        <v>0</v>
      </c>
      <c r="F58" s="98">
        <f t="shared" si="9"/>
        <v>0</v>
      </c>
      <c r="G58" s="98">
        <f t="shared" si="9"/>
        <v>0</v>
      </c>
      <c r="H58" s="98">
        <f t="shared" si="9"/>
        <v>0</v>
      </c>
      <c r="I58" s="111">
        <f t="shared" si="9"/>
        <v>0</v>
      </c>
    </row>
    <row r="59" spans="1:9" customFormat="1" ht="12" thickTop="1" thickBot="1" x14ac:dyDescent="0.2">
      <c r="A59" s="96"/>
      <c r="B59" s="105"/>
      <c r="C59" s="80"/>
      <c r="D59" s="105"/>
      <c r="E59" s="105"/>
      <c r="F59" s="105"/>
      <c r="G59" s="105"/>
    </row>
    <row r="60" spans="1:9" customFormat="1" ht="11.25" thickBot="1" x14ac:dyDescent="0.2">
      <c r="A60" s="430" t="s">
        <v>776</v>
      </c>
      <c r="B60" s="430"/>
      <c r="C60" s="430"/>
      <c r="D60" s="131">
        <f t="shared" ref="D60:I60" si="10">D50+D58</f>
        <v>0</v>
      </c>
      <c r="E60" s="131">
        <f t="shared" si="10"/>
        <v>0</v>
      </c>
      <c r="F60" s="131">
        <f t="shared" si="10"/>
        <v>0</v>
      </c>
      <c r="G60" s="131">
        <f t="shared" si="10"/>
        <v>0</v>
      </c>
      <c r="H60" s="131">
        <f t="shared" si="10"/>
        <v>0</v>
      </c>
      <c r="I60" s="131">
        <f t="shared" si="10"/>
        <v>0</v>
      </c>
    </row>
    <row r="61" spans="1:9" x14ac:dyDescent="0.15">
      <c r="A61" s="96"/>
      <c r="C61" s="80" t="s">
        <v>524</v>
      </c>
      <c r="D61" s="105"/>
      <c r="H61"/>
      <c r="I61"/>
    </row>
    <row r="62" spans="1:9" ht="11.25" thickBot="1" x14ac:dyDescent="0.2">
      <c r="A62" s="96"/>
      <c r="C62" s="80"/>
      <c r="D62" s="105"/>
      <c r="H62"/>
      <c r="I62"/>
    </row>
    <row r="63" spans="1:9" ht="12" thickTop="1" thickBot="1" x14ac:dyDescent="0.2">
      <c r="C63" s="80" t="s">
        <v>525</v>
      </c>
      <c r="D63" s="113">
        <f t="shared" ref="D63:I63" si="11">D17</f>
        <v>0</v>
      </c>
      <c r="E63" s="113">
        <f t="shared" si="11"/>
        <v>0</v>
      </c>
      <c r="F63" s="113">
        <f t="shared" si="11"/>
        <v>0</v>
      </c>
      <c r="G63" s="113">
        <f t="shared" si="11"/>
        <v>0</v>
      </c>
      <c r="H63" s="113">
        <f t="shared" si="11"/>
        <v>0</v>
      </c>
      <c r="I63" s="113">
        <f t="shared" si="11"/>
        <v>0</v>
      </c>
    </row>
    <row r="64" spans="1:9" ht="11.25" thickTop="1" x14ac:dyDescent="0.15">
      <c r="D64" s="105"/>
      <c r="H64"/>
      <c r="I64"/>
    </row>
    <row r="65" spans="3:9" x14ac:dyDescent="0.15">
      <c r="C65" s="80" t="s">
        <v>526</v>
      </c>
      <c r="D65" s="105">
        <f t="shared" ref="D65:I65" si="12">D60-D63</f>
        <v>0</v>
      </c>
      <c r="E65" s="105">
        <f t="shared" si="12"/>
        <v>0</v>
      </c>
      <c r="F65" s="105">
        <f t="shared" si="12"/>
        <v>0</v>
      </c>
      <c r="G65" s="105">
        <f t="shared" si="12"/>
        <v>0</v>
      </c>
      <c r="H65" s="105">
        <f t="shared" si="12"/>
        <v>0</v>
      </c>
      <c r="I65" s="105">
        <f t="shared" si="12"/>
        <v>0</v>
      </c>
    </row>
  </sheetData>
  <sheetProtection formatCells="0" formatColumns="0" formatRows="0"/>
  <mergeCells count="1">
    <mergeCell ref="A60:C60"/>
  </mergeCells>
  <phoneticPr fontId="12" type="noConversion"/>
  <printOptions horizontalCentered="1"/>
  <pageMargins left="0.25" right="0.25" top="0.5" bottom="0.75" header="0.5" footer="0.5"/>
  <pageSetup scale="90" firstPageNumber="34" fitToHeight="0" orientation="landscape" r:id="rId1"/>
  <headerFooter alignWithMargins="0">
    <oddFooter>&amp;CPage &amp;P of &amp;N&amp;R&amp;D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/>
  <dimension ref="A1:I50"/>
  <sheetViews>
    <sheetView workbookViewId="0">
      <pane ySplit="3" topLeftCell="A4" activePane="bottomLeft" state="frozen"/>
      <selection activeCell="C3" sqref="C3"/>
      <selection pane="bottomLeft" activeCell="A4" sqref="A4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F1" s="82"/>
      <c r="G1" s="23" t="s">
        <v>1057</v>
      </c>
    </row>
    <row r="2" spans="1:9" s="382" customFormat="1" ht="12.75" x14ac:dyDescent="0.2">
      <c r="A2" s="212" t="s">
        <v>1407</v>
      </c>
    </row>
    <row r="3" spans="1:9" s="379" customFormat="1" ht="32.25" thickBot="1" x14ac:dyDescent="0.2">
      <c r="A3" s="383"/>
      <c r="B3" s="384"/>
      <c r="D3" s="385" t="str">
        <f>GenFundREV!D3</f>
        <v>Prior Year
Actual Audited
FY22-23</v>
      </c>
      <c r="E3" s="385" t="str">
        <f>GenFundREV!E3</f>
        <v>Current Year
Budgeted
FY23-24</v>
      </c>
      <c r="F3" s="385" t="str">
        <f>GenFundREV!F3</f>
        <v>Current
Projected
FY23-24</v>
      </c>
      <c r="G3" s="385" t="str">
        <f>GenFundREV!G3</f>
        <v>Original 
Budget
FY24-25</v>
      </c>
      <c r="H3" s="385" t="str">
        <f>GenFundREV!H3</f>
        <v>Adjustments to
Budget
FY24-25</v>
      </c>
      <c r="I3" s="385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80" t="s">
        <v>1063</v>
      </c>
      <c r="B6" s="106" t="s">
        <v>769</v>
      </c>
      <c r="C6" s="80" t="s">
        <v>197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 t="shared" ref="I6:I16" si="0">G6+H6</f>
        <v>0</v>
      </c>
    </row>
    <row r="7" spans="1:9" x14ac:dyDescent="0.15">
      <c r="A7" s="80" t="s">
        <v>1064</v>
      </c>
      <c r="B7" s="106" t="s">
        <v>770</v>
      </c>
      <c r="C7" s="80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si="0"/>
        <v>0</v>
      </c>
    </row>
    <row r="8" spans="1:9" x14ac:dyDescent="0.15">
      <c r="A8" s="80" t="s">
        <v>1066</v>
      </c>
      <c r="B8" s="106" t="s">
        <v>771</v>
      </c>
      <c r="C8" s="80" t="s">
        <v>839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1069</v>
      </c>
      <c r="B9" s="106" t="s">
        <v>832</v>
      </c>
      <c r="C9" s="80" t="s">
        <v>321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838</v>
      </c>
      <c r="B10" s="106" t="s">
        <v>833</v>
      </c>
      <c r="C10" s="80" t="s">
        <v>840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9" t="s">
        <v>364</v>
      </c>
      <c r="B11" s="106" t="s">
        <v>834</v>
      </c>
      <c r="C11" s="80" t="s">
        <v>841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99" t="s">
        <v>366</v>
      </c>
      <c r="B12" s="106" t="s">
        <v>835</v>
      </c>
      <c r="C12" s="80" t="s">
        <v>367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80" t="s">
        <v>1070</v>
      </c>
      <c r="B13" s="106" t="s">
        <v>836</v>
      </c>
      <c r="C13" s="80" t="s">
        <v>322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80" t="s">
        <v>59</v>
      </c>
      <c r="B14" s="106" t="s">
        <v>844</v>
      </c>
      <c r="C14" s="80" t="s">
        <v>842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80" t="s">
        <v>62</v>
      </c>
      <c r="B15" s="106" t="s">
        <v>848</v>
      </c>
      <c r="C15" s="2" t="s">
        <v>746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B16" s="106" t="s">
        <v>849</v>
      </c>
      <c r="C16" s="80" t="s">
        <v>843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ht="11.25" thickBot="1" x14ac:dyDescent="0.2">
      <c r="B17" s="106"/>
      <c r="C17" s="80"/>
      <c r="D17" s="3"/>
      <c r="E17" s="3"/>
      <c r="F17" s="3"/>
      <c r="G17" s="3"/>
    </row>
    <row r="18" spans="1:9" ht="12" thickTop="1" thickBot="1" x14ac:dyDescent="0.2">
      <c r="B18" s="106" t="s">
        <v>845</v>
      </c>
      <c r="C18" s="20" t="s">
        <v>847</v>
      </c>
      <c r="D18" s="111">
        <f t="shared" ref="D18:I18" si="1">SUM(D6:D16)</f>
        <v>0</v>
      </c>
      <c r="E18" s="111">
        <f t="shared" si="1"/>
        <v>0</v>
      </c>
      <c r="F18" s="111">
        <f t="shared" si="1"/>
        <v>0</v>
      </c>
      <c r="G18" s="111">
        <f t="shared" si="1"/>
        <v>0</v>
      </c>
      <c r="H18" s="111">
        <f t="shared" si="1"/>
        <v>0</v>
      </c>
      <c r="I18" s="111">
        <f t="shared" si="1"/>
        <v>0</v>
      </c>
    </row>
    <row r="19" spans="1:9" ht="12" thickTop="1" thickBot="1" x14ac:dyDescent="0.2">
      <c r="C19" s="80"/>
    </row>
    <row r="20" spans="1:9" ht="11.25" thickBot="1" x14ac:dyDescent="0.2">
      <c r="A20" s="20" t="s">
        <v>988</v>
      </c>
      <c r="D20" s="112">
        <f t="shared" ref="D20:I20" si="2">D4+D18</f>
        <v>0</v>
      </c>
      <c r="E20" s="112">
        <f t="shared" si="2"/>
        <v>0</v>
      </c>
      <c r="F20" s="112">
        <f t="shared" si="2"/>
        <v>0</v>
      </c>
      <c r="G20" s="112">
        <f t="shared" si="2"/>
        <v>0</v>
      </c>
      <c r="H20" s="112">
        <f t="shared" si="2"/>
        <v>0</v>
      </c>
      <c r="I20" s="112">
        <f t="shared" si="2"/>
        <v>0</v>
      </c>
    </row>
    <row r="22" spans="1:9" x14ac:dyDescent="0.15">
      <c r="A22" s="21" t="s">
        <v>143</v>
      </c>
      <c r="C22" s="130" t="s">
        <v>144</v>
      </c>
    </row>
    <row r="23" spans="1:9" x14ac:dyDescent="0.15">
      <c r="A23" s="80" t="s">
        <v>304</v>
      </c>
      <c r="B23" s="106" t="s">
        <v>846</v>
      </c>
      <c r="C23" s="1" t="s">
        <v>1186</v>
      </c>
      <c r="D23" s="26">
        <v>0</v>
      </c>
      <c r="E23" s="26">
        <v>0</v>
      </c>
      <c r="F23" s="26">
        <v>0</v>
      </c>
      <c r="G23" s="95">
        <v>0</v>
      </c>
      <c r="H23" s="26">
        <v>0</v>
      </c>
      <c r="I23" s="238">
        <f t="shared" ref="I23:I31" si="3">G23+H23</f>
        <v>0</v>
      </c>
    </row>
    <row r="24" spans="1:9" x14ac:dyDescent="0.15">
      <c r="A24" s="80" t="s">
        <v>305</v>
      </c>
      <c r="B24" s="106" t="s">
        <v>851</v>
      </c>
      <c r="C24" s="1" t="s">
        <v>1362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3"/>
        <v>0</v>
      </c>
    </row>
    <row r="25" spans="1:9" x14ac:dyDescent="0.15">
      <c r="A25" s="80" t="s">
        <v>306</v>
      </c>
      <c r="B25" s="106" t="s">
        <v>852</v>
      </c>
      <c r="C25" s="80" t="s">
        <v>850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3"/>
        <v>0</v>
      </c>
    </row>
    <row r="26" spans="1:9" x14ac:dyDescent="0.15">
      <c r="A26" s="80" t="s">
        <v>307</v>
      </c>
      <c r="B26" s="106" t="s">
        <v>853</v>
      </c>
      <c r="C26" s="80" t="s">
        <v>73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3"/>
        <v>0</v>
      </c>
    </row>
    <row r="27" spans="1:9" x14ac:dyDescent="0.15">
      <c r="A27" s="80" t="s">
        <v>308</v>
      </c>
      <c r="B27" s="106" t="s">
        <v>854</v>
      </c>
      <c r="C27" s="80" t="s">
        <v>78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3"/>
        <v>0</v>
      </c>
    </row>
    <row r="28" spans="1:9" x14ac:dyDescent="0.15">
      <c r="A28" s="80" t="s">
        <v>309</v>
      </c>
      <c r="B28" s="106" t="s">
        <v>855</v>
      </c>
      <c r="C28" s="80" t="s">
        <v>110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3"/>
        <v>0</v>
      </c>
    </row>
    <row r="29" spans="1:9" x14ac:dyDescent="0.15">
      <c r="A29" s="75" t="s">
        <v>38</v>
      </c>
      <c r="B29" s="106" t="s">
        <v>856</v>
      </c>
      <c r="C29" s="1" t="s">
        <v>39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3"/>
        <v>0</v>
      </c>
    </row>
    <row r="30" spans="1:9" x14ac:dyDescent="0.15">
      <c r="A30" s="75" t="s">
        <v>147</v>
      </c>
      <c r="B30" s="106" t="s">
        <v>857</v>
      </c>
      <c r="C30" s="1" t="s">
        <v>120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 t="shared" si="3"/>
        <v>0</v>
      </c>
    </row>
    <row r="31" spans="1:9" x14ac:dyDescent="0.15">
      <c r="A31" s="80" t="s">
        <v>863</v>
      </c>
      <c r="B31" s="106" t="s">
        <v>859</v>
      </c>
      <c r="C31" s="80" t="s">
        <v>1044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 t="shared" si="3"/>
        <v>0</v>
      </c>
    </row>
    <row r="32" spans="1:9" ht="11.25" thickBot="1" x14ac:dyDescent="0.2">
      <c r="A32" s="80"/>
      <c r="C32" s="80"/>
      <c r="D32" s="3"/>
    </row>
    <row r="33" spans="1:9" ht="12" thickTop="1" thickBot="1" x14ac:dyDescent="0.2">
      <c r="B33" s="106" t="s">
        <v>864</v>
      </c>
      <c r="C33" s="20" t="s">
        <v>680</v>
      </c>
      <c r="D33" s="113">
        <f t="shared" ref="D33:I33" si="4">SUM(D23:D31)</f>
        <v>0</v>
      </c>
      <c r="E33" s="113">
        <f t="shared" si="4"/>
        <v>0</v>
      </c>
      <c r="F33" s="113">
        <f t="shared" si="4"/>
        <v>0</v>
      </c>
      <c r="G33" s="113">
        <f t="shared" si="4"/>
        <v>0</v>
      </c>
      <c r="H33" s="113">
        <f t="shared" si="4"/>
        <v>0</v>
      </c>
      <c r="I33" s="113">
        <f t="shared" si="4"/>
        <v>0</v>
      </c>
    </row>
    <row r="34" spans="1:9" ht="11.25" thickTop="1" x14ac:dyDescent="0.15"/>
    <row r="35" spans="1:9" x14ac:dyDescent="0.15">
      <c r="A35" s="102" t="s">
        <v>66</v>
      </c>
      <c r="C35" s="130" t="s">
        <v>532</v>
      </c>
    </row>
    <row r="36" spans="1:9" x14ac:dyDescent="0.15">
      <c r="A36" s="235" t="s">
        <v>998</v>
      </c>
      <c r="B36" s="106" t="s">
        <v>865</v>
      </c>
      <c r="C36" s="80" t="s">
        <v>992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>G36+H36</f>
        <v>0</v>
      </c>
    </row>
    <row r="37" spans="1:9" x14ac:dyDescent="0.15">
      <c r="A37" s="291" t="s">
        <v>1112</v>
      </c>
      <c r="B37" s="106" t="s">
        <v>866</v>
      </c>
      <c r="C37" s="80" t="s">
        <v>993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>G37+H37</f>
        <v>0</v>
      </c>
    </row>
    <row r="38" spans="1:9" x14ac:dyDescent="0.15">
      <c r="A38" s="291" t="s">
        <v>1111</v>
      </c>
      <c r="B38" s="106" t="s">
        <v>867</v>
      </c>
      <c r="C38" s="80" t="s">
        <v>994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>G38+H38</f>
        <v>0</v>
      </c>
    </row>
    <row r="39" spans="1:9" ht="11.25" customHeight="1" x14ac:dyDescent="0.15">
      <c r="A39" s="291" t="s">
        <v>1109</v>
      </c>
      <c r="B39" s="292" t="s">
        <v>869</v>
      </c>
      <c r="C39" s="286" t="s">
        <v>1110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>G39+H39</f>
        <v>0</v>
      </c>
    </row>
    <row r="40" spans="1:9" ht="11.25" thickBot="1" x14ac:dyDescent="0.2">
      <c r="A40" s="235" t="s">
        <v>1002</v>
      </c>
      <c r="B40" s="106" t="s">
        <v>870</v>
      </c>
      <c r="C40" s="80" t="s">
        <v>996</v>
      </c>
      <c r="D40" s="97">
        <v>0</v>
      </c>
      <c r="E40" s="97">
        <v>0</v>
      </c>
      <c r="F40" s="97">
        <v>0</v>
      </c>
      <c r="G40" s="97">
        <v>0</v>
      </c>
      <c r="H40" s="26">
        <v>0</v>
      </c>
      <c r="I40" s="238">
        <f>G40+H40</f>
        <v>0</v>
      </c>
    </row>
    <row r="41" spans="1:9" ht="12" thickTop="1" thickBot="1" x14ac:dyDescent="0.2">
      <c r="A41" s="96"/>
      <c r="B41" s="106" t="s">
        <v>871</v>
      </c>
      <c r="C41" s="80" t="s">
        <v>738</v>
      </c>
      <c r="D41" s="98">
        <f t="shared" ref="D41:I41" si="5">SUM(D36:D40)</f>
        <v>0</v>
      </c>
      <c r="E41" s="98">
        <f t="shared" si="5"/>
        <v>0</v>
      </c>
      <c r="F41" s="98">
        <f t="shared" si="5"/>
        <v>0</v>
      </c>
      <c r="G41" s="98">
        <f t="shared" si="5"/>
        <v>0</v>
      </c>
      <c r="H41" s="98">
        <f t="shared" si="5"/>
        <v>0</v>
      </c>
      <c r="I41" s="111">
        <f t="shared" si="5"/>
        <v>0</v>
      </c>
    </row>
    <row r="42" spans="1:9" ht="12" thickTop="1" thickBot="1" x14ac:dyDescent="0.2">
      <c r="A42" s="96"/>
      <c r="B42" s="106"/>
      <c r="C42" s="80"/>
    </row>
    <row r="43" spans="1:9" ht="11.25" thickBot="1" x14ac:dyDescent="0.2">
      <c r="A43" s="430" t="s">
        <v>682</v>
      </c>
      <c r="B43" s="430"/>
      <c r="C43" s="430"/>
      <c r="D43" s="131">
        <f t="shared" ref="D43:I43" si="6">D33+D41</f>
        <v>0</v>
      </c>
      <c r="E43" s="131">
        <f t="shared" si="6"/>
        <v>0</v>
      </c>
      <c r="F43" s="131">
        <f t="shared" si="6"/>
        <v>0</v>
      </c>
      <c r="G43" s="131">
        <f t="shared" si="6"/>
        <v>0</v>
      </c>
      <c r="H43" s="131">
        <f t="shared" si="6"/>
        <v>0</v>
      </c>
      <c r="I43" s="131">
        <f t="shared" si="6"/>
        <v>0</v>
      </c>
    </row>
    <row r="44" spans="1:9" x14ac:dyDescent="0.15">
      <c r="A44" s="96"/>
      <c r="C44" s="80" t="s">
        <v>524</v>
      </c>
    </row>
    <row r="45" spans="1:9" ht="11.25" thickBot="1" x14ac:dyDescent="0.2">
      <c r="A45" s="96"/>
      <c r="C45" s="80"/>
    </row>
    <row r="46" spans="1:9" ht="12" thickTop="1" thickBot="1" x14ac:dyDescent="0.2">
      <c r="C46" s="80" t="s">
        <v>525</v>
      </c>
      <c r="D46" s="113">
        <f t="shared" ref="D46:I46" si="7">D20</f>
        <v>0</v>
      </c>
      <c r="E46" s="113">
        <f t="shared" si="7"/>
        <v>0</v>
      </c>
      <c r="F46" s="113">
        <f t="shared" si="7"/>
        <v>0</v>
      </c>
      <c r="G46" s="113">
        <f t="shared" si="7"/>
        <v>0</v>
      </c>
      <c r="H46" s="113">
        <f t="shared" si="7"/>
        <v>0</v>
      </c>
      <c r="I46" s="113">
        <f t="shared" si="7"/>
        <v>0</v>
      </c>
    </row>
    <row r="47" spans="1:9" ht="11.25" thickTop="1" x14ac:dyDescent="0.15"/>
    <row r="48" spans="1:9" x14ac:dyDescent="0.15">
      <c r="C48" s="80" t="s">
        <v>526</v>
      </c>
      <c r="D48" s="105">
        <f t="shared" ref="D48:I48" si="8">D43-D46</f>
        <v>0</v>
      </c>
      <c r="E48" s="105">
        <f t="shared" si="8"/>
        <v>0</v>
      </c>
      <c r="F48" s="105">
        <f t="shared" si="8"/>
        <v>0</v>
      </c>
      <c r="G48" s="105">
        <f t="shared" si="8"/>
        <v>0</v>
      </c>
      <c r="H48" s="105">
        <f t="shared" si="8"/>
        <v>0</v>
      </c>
      <c r="I48" s="105">
        <f t="shared" si="8"/>
        <v>0</v>
      </c>
    </row>
    <row r="49" spans="1:6" x14ac:dyDescent="0.15">
      <c r="B49" s="3"/>
      <c r="D49" s="3"/>
      <c r="E49" s="3"/>
      <c r="F49" s="3"/>
    </row>
    <row r="50" spans="1:6" x14ac:dyDescent="0.15">
      <c r="A50" s="128" t="s">
        <v>267</v>
      </c>
      <c r="B50" s="3"/>
      <c r="D50" s="3"/>
      <c r="E50" s="3"/>
      <c r="F50" s="3"/>
    </row>
  </sheetData>
  <sheetProtection formatCells="0" formatColumns="0" formatRows="0"/>
  <mergeCells count="1">
    <mergeCell ref="A43:C43"/>
  </mergeCells>
  <phoneticPr fontId="12" type="noConversion"/>
  <printOptions horizontalCentered="1"/>
  <pageMargins left="0.25" right="0.25" top="0.5" bottom="0.75" header="0.5" footer="0.5"/>
  <pageSetup scale="90" firstPageNumber="35" fitToHeight="0" orientation="landscape" r:id="rId1"/>
  <headerFooter alignWithMargins="0">
    <oddFooter>&amp;CPage &amp;P of &amp;N&amp;R&amp;D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:I52"/>
  <sheetViews>
    <sheetView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F1" s="82"/>
      <c r="G1" s="23" t="s">
        <v>1057</v>
      </c>
    </row>
    <row r="2" spans="1:9" s="382" customFormat="1" ht="12.75" x14ac:dyDescent="0.2">
      <c r="A2" s="212" t="s">
        <v>303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80" t="s">
        <v>1063</v>
      </c>
      <c r="B6" s="106" t="s">
        <v>769</v>
      </c>
      <c r="C6" s="80" t="s">
        <v>197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G6+H6</f>
        <v>0</v>
      </c>
    </row>
    <row r="7" spans="1:9" x14ac:dyDescent="0.15">
      <c r="A7" s="80" t="s">
        <v>1064</v>
      </c>
      <c r="B7" s="106" t="s">
        <v>770</v>
      </c>
      <c r="C7" s="80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6" si="0">G7+H7</f>
        <v>0</v>
      </c>
    </row>
    <row r="8" spans="1:9" x14ac:dyDescent="0.15">
      <c r="A8" s="80" t="s">
        <v>1066</v>
      </c>
      <c r="B8" s="106" t="s">
        <v>771</v>
      </c>
      <c r="C8" s="80" t="s">
        <v>839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1069</v>
      </c>
      <c r="B9" s="106" t="s">
        <v>832</v>
      </c>
      <c r="C9" s="80" t="s">
        <v>321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838</v>
      </c>
      <c r="B10" s="106" t="s">
        <v>833</v>
      </c>
      <c r="C10" s="80" t="s">
        <v>840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9" t="s">
        <v>364</v>
      </c>
      <c r="B11" s="106" t="s">
        <v>834</v>
      </c>
      <c r="C11" s="80" t="s">
        <v>841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99" t="s">
        <v>366</v>
      </c>
      <c r="B12" s="106" t="s">
        <v>835</v>
      </c>
      <c r="C12" s="80" t="s">
        <v>367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80" t="s">
        <v>1070</v>
      </c>
      <c r="B13" s="106" t="s">
        <v>836</v>
      </c>
      <c r="C13" s="80" t="s">
        <v>322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80" t="s">
        <v>59</v>
      </c>
      <c r="B14" s="106" t="s">
        <v>844</v>
      </c>
      <c r="C14" s="80" t="s">
        <v>842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80" t="s">
        <v>62</v>
      </c>
      <c r="B15" s="106" t="s">
        <v>848</v>
      </c>
      <c r="C15" s="2" t="s">
        <v>746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B16" s="106" t="s">
        <v>849</v>
      </c>
      <c r="C16" s="80" t="s">
        <v>843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ht="11.25" thickBot="1" x14ac:dyDescent="0.2">
      <c r="B17" s="106"/>
      <c r="C17" s="80"/>
      <c r="D17" s="3"/>
      <c r="E17" s="3"/>
      <c r="F17" s="3"/>
      <c r="G17" s="3"/>
    </row>
    <row r="18" spans="1:9" ht="12" thickTop="1" thickBot="1" x14ac:dyDescent="0.2">
      <c r="B18" s="106" t="s">
        <v>845</v>
      </c>
      <c r="C18" s="20" t="s">
        <v>847</v>
      </c>
      <c r="D18" s="111">
        <f t="shared" ref="D18:I18" si="1">SUM(D6:D16)</f>
        <v>0</v>
      </c>
      <c r="E18" s="111">
        <f t="shared" si="1"/>
        <v>0</v>
      </c>
      <c r="F18" s="111">
        <f t="shared" si="1"/>
        <v>0</v>
      </c>
      <c r="G18" s="111">
        <f t="shared" si="1"/>
        <v>0</v>
      </c>
      <c r="H18" s="111">
        <f t="shared" si="1"/>
        <v>0</v>
      </c>
      <c r="I18" s="111">
        <f t="shared" si="1"/>
        <v>0</v>
      </c>
    </row>
    <row r="19" spans="1:9" ht="12" thickTop="1" thickBot="1" x14ac:dyDescent="0.2">
      <c r="C19" s="80"/>
    </row>
    <row r="20" spans="1:9" ht="11.25" thickBot="1" x14ac:dyDescent="0.2">
      <c r="A20" s="20" t="s">
        <v>988</v>
      </c>
      <c r="D20" s="112">
        <f t="shared" ref="D20:I20" si="2">D4+D18</f>
        <v>0</v>
      </c>
      <c r="E20" s="112">
        <f t="shared" si="2"/>
        <v>0</v>
      </c>
      <c r="F20" s="112">
        <f t="shared" si="2"/>
        <v>0</v>
      </c>
      <c r="G20" s="112">
        <f t="shared" si="2"/>
        <v>0</v>
      </c>
      <c r="H20" s="112">
        <f t="shared" si="2"/>
        <v>0</v>
      </c>
      <c r="I20" s="112">
        <f t="shared" si="2"/>
        <v>0</v>
      </c>
    </row>
    <row r="22" spans="1:9" x14ac:dyDescent="0.15">
      <c r="A22" s="21" t="s">
        <v>143</v>
      </c>
      <c r="C22" s="130" t="s">
        <v>144</v>
      </c>
    </row>
    <row r="23" spans="1:9" x14ac:dyDescent="0.15">
      <c r="A23" s="80" t="s">
        <v>304</v>
      </c>
      <c r="B23" s="106" t="s">
        <v>846</v>
      </c>
      <c r="C23" s="1" t="s">
        <v>353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ref="I23:I33" si="3">G23+H23</f>
        <v>0</v>
      </c>
    </row>
    <row r="24" spans="1:9" hidden="1" x14ac:dyDescent="0.15">
      <c r="A24" s="80"/>
      <c r="B24" s="106"/>
      <c r="C24" s="80"/>
      <c r="D24" s="26"/>
      <c r="E24" s="26"/>
      <c r="F24" s="26"/>
      <c r="G24" s="26"/>
      <c r="H24" s="26"/>
      <c r="I24" s="238"/>
    </row>
    <row r="25" spans="1:9" hidden="1" x14ac:dyDescent="0.15">
      <c r="A25" s="80"/>
      <c r="B25" s="106"/>
      <c r="C25" s="80"/>
      <c r="D25" s="26"/>
      <c r="E25" s="26"/>
      <c r="F25" s="26"/>
      <c r="G25" s="26"/>
      <c r="H25" s="26"/>
      <c r="I25" s="238"/>
    </row>
    <row r="26" spans="1:9" x14ac:dyDescent="0.15">
      <c r="A26" s="80" t="s">
        <v>305</v>
      </c>
      <c r="B26" s="106" t="s">
        <v>851</v>
      </c>
      <c r="C26" s="1" t="s">
        <v>1464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3"/>
        <v>0</v>
      </c>
    </row>
    <row r="27" spans="1:9" x14ac:dyDescent="0.15">
      <c r="A27" s="80" t="s">
        <v>306</v>
      </c>
      <c r="B27" s="106" t="s">
        <v>852</v>
      </c>
      <c r="C27" s="80" t="s">
        <v>850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3"/>
        <v>0</v>
      </c>
    </row>
    <row r="28" spans="1:9" x14ac:dyDescent="0.15">
      <c r="A28" s="80" t="s">
        <v>307</v>
      </c>
      <c r="B28" s="106" t="s">
        <v>853</v>
      </c>
      <c r="C28" s="80" t="s">
        <v>73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3"/>
        <v>0</v>
      </c>
    </row>
    <row r="29" spans="1:9" x14ac:dyDescent="0.15">
      <c r="A29" s="80" t="s">
        <v>308</v>
      </c>
      <c r="B29" s="106" t="s">
        <v>854</v>
      </c>
      <c r="C29" s="80" t="s">
        <v>78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3"/>
        <v>0</v>
      </c>
    </row>
    <row r="30" spans="1:9" x14ac:dyDescent="0.15">
      <c r="A30" s="80" t="s">
        <v>309</v>
      </c>
      <c r="B30" s="106" t="s">
        <v>855</v>
      </c>
      <c r="C30" s="80" t="s">
        <v>110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 t="shared" si="3"/>
        <v>0</v>
      </c>
    </row>
    <row r="31" spans="1:9" x14ac:dyDescent="0.15">
      <c r="A31" s="75" t="s">
        <v>38</v>
      </c>
      <c r="B31" s="106" t="s">
        <v>856</v>
      </c>
      <c r="C31" s="1" t="s">
        <v>39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 t="shared" si="3"/>
        <v>0</v>
      </c>
    </row>
    <row r="32" spans="1:9" x14ac:dyDescent="0.15">
      <c r="A32" s="75" t="s">
        <v>147</v>
      </c>
      <c r="B32" s="106" t="s">
        <v>857</v>
      </c>
      <c r="C32" s="1" t="s">
        <v>120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si="3"/>
        <v>0</v>
      </c>
    </row>
    <row r="33" spans="1:9" x14ac:dyDescent="0.15">
      <c r="A33" s="80" t="s">
        <v>863</v>
      </c>
      <c r="B33" s="106" t="s">
        <v>859</v>
      </c>
      <c r="C33" s="80" t="s">
        <v>1044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3"/>
        <v>0</v>
      </c>
    </row>
    <row r="34" spans="1:9" ht="11.25" thickBot="1" x14ac:dyDescent="0.2">
      <c r="A34" s="80"/>
      <c r="C34" s="80"/>
      <c r="D34" s="3"/>
    </row>
    <row r="35" spans="1:9" ht="12" thickTop="1" thickBot="1" x14ac:dyDescent="0.2">
      <c r="B35" s="106" t="s">
        <v>864</v>
      </c>
      <c r="C35" s="20" t="s">
        <v>680</v>
      </c>
      <c r="D35" s="113">
        <f t="shared" ref="D35:I35" si="4">SUM(D23:D33)</f>
        <v>0</v>
      </c>
      <c r="E35" s="113">
        <f t="shared" si="4"/>
        <v>0</v>
      </c>
      <c r="F35" s="113">
        <f t="shared" si="4"/>
        <v>0</v>
      </c>
      <c r="G35" s="113">
        <f t="shared" si="4"/>
        <v>0</v>
      </c>
      <c r="H35" s="113">
        <f t="shared" si="4"/>
        <v>0</v>
      </c>
      <c r="I35" s="113">
        <f t="shared" si="4"/>
        <v>0</v>
      </c>
    </row>
    <row r="36" spans="1:9" ht="11.25" thickTop="1" x14ac:dyDescent="0.15"/>
    <row r="37" spans="1:9" x14ac:dyDescent="0.15">
      <c r="A37" s="102" t="s">
        <v>66</v>
      </c>
      <c r="C37" s="130" t="s">
        <v>532</v>
      </c>
    </row>
    <row r="38" spans="1:9" x14ac:dyDescent="0.15">
      <c r="A38" s="235" t="s">
        <v>998</v>
      </c>
      <c r="B38" s="106" t="s">
        <v>865</v>
      </c>
      <c r="C38" s="80" t="s">
        <v>992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>G38+H38</f>
        <v>0</v>
      </c>
    </row>
    <row r="39" spans="1:9" x14ac:dyDescent="0.15">
      <c r="A39" s="291" t="s">
        <v>1112</v>
      </c>
      <c r="B39" s="106" t="s">
        <v>866</v>
      </c>
      <c r="C39" s="80" t="s">
        <v>993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>G39+H39</f>
        <v>0</v>
      </c>
    </row>
    <row r="40" spans="1:9" x14ac:dyDescent="0.15">
      <c r="A40" s="291" t="s">
        <v>1111</v>
      </c>
      <c r="B40" s="106" t="s">
        <v>867</v>
      </c>
      <c r="C40" s="80" t="s">
        <v>994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>G40+H40</f>
        <v>0</v>
      </c>
    </row>
    <row r="41" spans="1:9" x14ac:dyDescent="0.15">
      <c r="A41" s="291" t="s">
        <v>1109</v>
      </c>
      <c r="B41" s="292" t="s">
        <v>869</v>
      </c>
      <c r="C41" s="286" t="s">
        <v>1110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>G41+H41</f>
        <v>0</v>
      </c>
    </row>
    <row r="42" spans="1:9" ht="11.25" thickBot="1" x14ac:dyDescent="0.2">
      <c r="A42" s="235" t="s">
        <v>1002</v>
      </c>
      <c r="B42" s="106" t="s">
        <v>870</v>
      </c>
      <c r="C42" s="80" t="s">
        <v>996</v>
      </c>
      <c r="D42" s="97">
        <v>0</v>
      </c>
      <c r="E42" s="97">
        <v>0</v>
      </c>
      <c r="F42" s="97">
        <v>0</v>
      </c>
      <c r="G42" s="97">
        <v>0</v>
      </c>
      <c r="H42" s="26">
        <v>0</v>
      </c>
      <c r="I42" s="238">
        <f>G42+H42</f>
        <v>0</v>
      </c>
    </row>
    <row r="43" spans="1:9" ht="12" thickTop="1" thickBot="1" x14ac:dyDescent="0.2">
      <c r="A43" s="96"/>
      <c r="B43" s="106" t="s">
        <v>871</v>
      </c>
      <c r="C43" s="80" t="s">
        <v>738</v>
      </c>
      <c r="D43" s="98">
        <f t="shared" ref="D43:I43" si="5">SUM(D38:D42)</f>
        <v>0</v>
      </c>
      <c r="E43" s="98">
        <f t="shared" si="5"/>
        <v>0</v>
      </c>
      <c r="F43" s="98">
        <f t="shared" si="5"/>
        <v>0</v>
      </c>
      <c r="G43" s="98">
        <f t="shared" si="5"/>
        <v>0</v>
      </c>
      <c r="H43" s="98">
        <f t="shared" si="5"/>
        <v>0</v>
      </c>
      <c r="I43" s="111">
        <f t="shared" si="5"/>
        <v>0</v>
      </c>
    </row>
    <row r="44" spans="1:9" ht="12" thickTop="1" thickBot="1" x14ac:dyDescent="0.2">
      <c r="A44" s="96"/>
      <c r="B44" s="106"/>
      <c r="C44" s="80"/>
    </row>
    <row r="45" spans="1:9" ht="23.25" customHeight="1" thickBot="1" x14ac:dyDescent="0.2">
      <c r="A45" s="430" t="s">
        <v>682</v>
      </c>
      <c r="B45" s="430"/>
      <c r="C45" s="430"/>
      <c r="D45" s="131">
        <f t="shared" ref="D45:I45" si="6">D35+D43</f>
        <v>0</v>
      </c>
      <c r="E45" s="131">
        <f t="shared" si="6"/>
        <v>0</v>
      </c>
      <c r="F45" s="131">
        <f t="shared" si="6"/>
        <v>0</v>
      </c>
      <c r="G45" s="131">
        <f t="shared" si="6"/>
        <v>0</v>
      </c>
      <c r="H45" s="131">
        <f t="shared" si="6"/>
        <v>0</v>
      </c>
      <c r="I45" s="131">
        <f t="shared" si="6"/>
        <v>0</v>
      </c>
    </row>
    <row r="46" spans="1:9" x14ac:dyDescent="0.15">
      <c r="A46" s="96"/>
      <c r="C46" s="80" t="s">
        <v>524</v>
      </c>
    </row>
    <row r="47" spans="1:9" ht="11.25" thickBot="1" x14ac:dyDescent="0.2">
      <c r="A47" s="96"/>
      <c r="C47" s="80"/>
    </row>
    <row r="48" spans="1:9" ht="12" thickTop="1" thickBot="1" x14ac:dyDescent="0.2">
      <c r="C48" s="80" t="s">
        <v>525</v>
      </c>
      <c r="D48" s="113">
        <f t="shared" ref="D48:I48" si="7">D20</f>
        <v>0</v>
      </c>
      <c r="E48" s="113">
        <f t="shared" si="7"/>
        <v>0</v>
      </c>
      <c r="F48" s="113">
        <f t="shared" si="7"/>
        <v>0</v>
      </c>
      <c r="G48" s="113">
        <f t="shared" si="7"/>
        <v>0</v>
      </c>
      <c r="H48" s="113">
        <f t="shared" si="7"/>
        <v>0</v>
      </c>
      <c r="I48" s="113">
        <f t="shared" si="7"/>
        <v>0</v>
      </c>
    </row>
    <row r="49" spans="1:9" ht="11.25" thickTop="1" x14ac:dyDescent="0.15"/>
    <row r="50" spans="1:9" x14ac:dyDescent="0.15">
      <c r="C50" s="80" t="s">
        <v>526</v>
      </c>
      <c r="D50" s="105">
        <f t="shared" ref="D50:I50" si="8">D45-D48</f>
        <v>0</v>
      </c>
      <c r="E50" s="105">
        <f t="shared" si="8"/>
        <v>0</v>
      </c>
      <c r="F50" s="105">
        <f t="shared" si="8"/>
        <v>0</v>
      </c>
      <c r="G50" s="105">
        <f t="shared" si="8"/>
        <v>0</v>
      </c>
      <c r="H50" s="105">
        <f t="shared" si="8"/>
        <v>0</v>
      </c>
      <c r="I50" s="105">
        <f t="shared" si="8"/>
        <v>0</v>
      </c>
    </row>
    <row r="51" spans="1:9" x14ac:dyDescent="0.15">
      <c r="B51" s="3"/>
      <c r="D51" s="3"/>
      <c r="E51" s="3"/>
      <c r="F51" s="3"/>
    </row>
    <row r="52" spans="1:9" x14ac:dyDescent="0.15">
      <c r="A52" s="128" t="s">
        <v>747</v>
      </c>
      <c r="B52" s="3"/>
      <c r="D52" s="3"/>
      <c r="E52" s="3"/>
      <c r="F52" s="3"/>
    </row>
  </sheetData>
  <sheetProtection formatCells="0" formatColumns="0" formatRows="0"/>
  <mergeCells count="1">
    <mergeCell ref="A45:C45"/>
  </mergeCells>
  <phoneticPr fontId="12" type="noConversion"/>
  <printOptions horizontalCentered="1"/>
  <pageMargins left="0.25" right="0.25" top="0.5" bottom="0.75" header="0.5" footer="0.5"/>
  <pageSetup scale="90" firstPageNumber="35" fitToHeight="0" orientation="landscape" r:id="rId1"/>
  <headerFooter alignWithMargins="0">
    <oddFooter>&amp;CPage &amp;P of &amp;N&amp;R&amp;D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/>
  <dimension ref="A1:I68"/>
  <sheetViews>
    <sheetView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1475</v>
      </c>
    </row>
    <row r="3" spans="1:9" s="379" customFormat="1" ht="32.25" thickBot="1" x14ac:dyDescent="0.2">
      <c r="A3" s="383"/>
      <c r="B3" s="384"/>
      <c r="C3" s="338" t="s">
        <v>1476</v>
      </c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80" t="s">
        <v>317</v>
      </c>
      <c r="B6" s="106" t="s">
        <v>769</v>
      </c>
      <c r="C6" s="80" t="s">
        <v>860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 t="shared" ref="I6:I11" si="0">G6+H6</f>
        <v>0</v>
      </c>
    </row>
    <row r="7" spans="1:9" x14ac:dyDescent="0.15">
      <c r="A7" s="80" t="s">
        <v>1070</v>
      </c>
      <c r="B7" s="106" t="s">
        <v>770</v>
      </c>
      <c r="C7" s="80" t="s">
        <v>322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si="0"/>
        <v>0</v>
      </c>
    </row>
    <row r="8" spans="1:9" x14ac:dyDescent="0.15">
      <c r="A8" s="80" t="s">
        <v>318</v>
      </c>
      <c r="B8" s="106" t="s">
        <v>771</v>
      </c>
      <c r="C8" s="80" t="s">
        <v>861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319</v>
      </c>
      <c r="B9" s="106" t="s">
        <v>832</v>
      </c>
      <c r="C9" s="80" t="s">
        <v>862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62</v>
      </c>
      <c r="B10" s="106" t="s">
        <v>833</v>
      </c>
      <c r="C10" s="2" t="s">
        <v>607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9"/>
      <c r="B11" s="106" t="s">
        <v>834</v>
      </c>
      <c r="C11" s="89" t="s">
        <v>157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ht="11.25" thickBot="1" x14ac:dyDescent="0.2">
      <c r="A12" s="80"/>
      <c r="C12" s="2"/>
      <c r="E12" s="3"/>
    </row>
    <row r="13" spans="1:9" ht="12" thickTop="1" thickBot="1" x14ac:dyDescent="0.2">
      <c r="B13" s="106" t="s">
        <v>835</v>
      </c>
      <c r="C13" s="20" t="s">
        <v>158</v>
      </c>
      <c r="D13" s="111">
        <f t="shared" ref="D13:I13" si="1">SUM(D6:D11)</f>
        <v>0</v>
      </c>
      <c r="E13" s="111">
        <f t="shared" si="1"/>
        <v>0</v>
      </c>
      <c r="F13" s="111">
        <f t="shared" si="1"/>
        <v>0</v>
      </c>
      <c r="G13" s="111">
        <f t="shared" si="1"/>
        <v>0</v>
      </c>
      <c r="H13" s="111">
        <f t="shared" si="1"/>
        <v>0</v>
      </c>
      <c r="I13" s="111">
        <f t="shared" si="1"/>
        <v>0</v>
      </c>
    </row>
    <row r="14" spans="1:9" ht="12" thickTop="1" thickBot="1" x14ac:dyDescent="0.2">
      <c r="C14" s="80"/>
    </row>
    <row r="15" spans="1:9" ht="11.25" thickBot="1" x14ac:dyDescent="0.2">
      <c r="A15" s="20" t="s">
        <v>159</v>
      </c>
      <c r="D15" s="112">
        <f t="shared" ref="D15:I15" si="2">D4+D13</f>
        <v>0</v>
      </c>
      <c r="E15" s="112">
        <f t="shared" si="2"/>
        <v>0</v>
      </c>
      <c r="F15" s="112">
        <f t="shared" si="2"/>
        <v>0</v>
      </c>
      <c r="G15" s="112">
        <f t="shared" si="2"/>
        <v>0</v>
      </c>
      <c r="H15" s="112">
        <f t="shared" si="2"/>
        <v>0</v>
      </c>
      <c r="I15" s="112">
        <f t="shared" si="2"/>
        <v>0</v>
      </c>
    </row>
    <row r="17" spans="1:9" x14ac:dyDescent="0.15">
      <c r="A17" s="275" t="s">
        <v>584</v>
      </c>
      <c r="B17" s="192"/>
      <c r="C17" s="201" t="s">
        <v>580</v>
      </c>
      <c r="D17" s="123"/>
      <c r="E17" s="123"/>
      <c r="F17" s="123"/>
      <c r="G17" s="123"/>
      <c r="H17" s="123"/>
    </row>
    <row r="18" spans="1:9" x14ac:dyDescent="0.15">
      <c r="A18" s="193" t="s">
        <v>62</v>
      </c>
      <c r="B18" s="206" t="s">
        <v>960</v>
      </c>
      <c r="C18" s="2" t="s">
        <v>586</v>
      </c>
      <c r="D18" s="26">
        <v>0</v>
      </c>
      <c r="E18" s="26">
        <v>0</v>
      </c>
      <c r="F18" s="26">
        <v>0</v>
      </c>
      <c r="G18" s="26">
        <v>0</v>
      </c>
      <c r="H18" s="218">
        <v>0</v>
      </c>
      <c r="I18" s="219">
        <f>SUM(G18+H18)</f>
        <v>0</v>
      </c>
    </row>
    <row r="19" spans="1:9" x14ac:dyDescent="0.15">
      <c r="A19" s="193"/>
      <c r="B19" s="206"/>
      <c r="C19" s="2"/>
      <c r="D19" s="3"/>
      <c r="E19" s="3"/>
      <c r="F19" s="3"/>
      <c r="G19" s="3"/>
      <c r="H19" s="3"/>
    </row>
    <row r="20" spans="1:9" x14ac:dyDescent="0.15">
      <c r="A20" s="21" t="s">
        <v>143</v>
      </c>
      <c r="C20" s="130" t="s">
        <v>144</v>
      </c>
    </row>
    <row r="21" spans="1:9" x14ac:dyDescent="0.15">
      <c r="A21" s="21"/>
      <c r="C21" s="105" t="s">
        <v>800</v>
      </c>
    </row>
    <row r="22" spans="1:9" x14ac:dyDescent="0.15">
      <c r="A22" s="80" t="s">
        <v>304</v>
      </c>
      <c r="B22" s="106" t="s">
        <v>836</v>
      </c>
      <c r="C22" s="1" t="s">
        <v>353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ref="I22:I29" si="3">G22+H22</f>
        <v>0</v>
      </c>
    </row>
    <row r="23" spans="1:9" x14ac:dyDescent="0.15">
      <c r="A23" s="80" t="s">
        <v>305</v>
      </c>
      <c r="B23" s="106" t="s">
        <v>844</v>
      </c>
      <c r="C23" s="1" t="s">
        <v>1464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3"/>
        <v>0</v>
      </c>
    </row>
    <row r="24" spans="1:9" x14ac:dyDescent="0.15">
      <c r="A24" s="80" t="s">
        <v>306</v>
      </c>
      <c r="B24" s="106" t="s">
        <v>848</v>
      </c>
      <c r="C24" s="80" t="s">
        <v>850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3"/>
        <v>0</v>
      </c>
    </row>
    <row r="25" spans="1:9" x14ac:dyDescent="0.15">
      <c r="A25" s="80" t="s">
        <v>307</v>
      </c>
      <c r="B25" s="106" t="s">
        <v>849</v>
      </c>
      <c r="C25" s="80" t="s">
        <v>73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3"/>
        <v>0</v>
      </c>
    </row>
    <row r="26" spans="1:9" x14ac:dyDescent="0.15">
      <c r="A26" s="80" t="s">
        <v>308</v>
      </c>
      <c r="B26" s="106" t="s">
        <v>845</v>
      </c>
      <c r="C26" s="80" t="s">
        <v>78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3"/>
        <v>0</v>
      </c>
    </row>
    <row r="27" spans="1:9" x14ac:dyDescent="0.15">
      <c r="A27" s="80" t="s">
        <v>309</v>
      </c>
      <c r="B27" s="106" t="s">
        <v>846</v>
      </c>
      <c r="C27" s="80" t="s">
        <v>110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3"/>
        <v>0</v>
      </c>
    </row>
    <row r="28" spans="1:9" x14ac:dyDescent="0.15">
      <c r="A28" s="75" t="s">
        <v>38</v>
      </c>
      <c r="B28" s="106" t="s">
        <v>851</v>
      </c>
      <c r="C28" s="1" t="s">
        <v>39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3"/>
        <v>0</v>
      </c>
    </row>
    <row r="29" spans="1:9" x14ac:dyDescent="0.15">
      <c r="A29" s="80" t="s">
        <v>310</v>
      </c>
      <c r="B29" s="106" t="s">
        <v>853</v>
      </c>
      <c r="C29" s="80" t="s">
        <v>1044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3"/>
        <v>0</v>
      </c>
    </row>
    <row r="30" spans="1:9" ht="11.25" thickBot="1" x14ac:dyDescent="0.2">
      <c r="A30" s="80"/>
      <c r="C30" s="80"/>
      <c r="D30" s="3"/>
    </row>
    <row r="31" spans="1:9" ht="12" thickTop="1" thickBot="1" x14ac:dyDescent="0.2">
      <c r="B31" s="106" t="s">
        <v>854</v>
      </c>
      <c r="C31" s="80" t="s">
        <v>739</v>
      </c>
      <c r="D31" s="111">
        <f t="shared" ref="D31:I31" si="4">SUM(D22:D29)</f>
        <v>0</v>
      </c>
      <c r="E31" s="111">
        <f t="shared" si="4"/>
        <v>0</v>
      </c>
      <c r="F31" s="111">
        <f t="shared" si="4"/>
        <v>0</v>
      </c>
      <c r="G31" s="111">
        <f t="shared" si="4"/>
        <v>0</v>
      </c>
      <c r="H31" s="111">
        <f t="shared" si="4"/>
        <v>0</v>
      </c>
      <c r="I31" s="111">
        <f t="shared" si="4"/>
        <v>0</v>
      </c>
    </row>
    <row r="32" spans="1:9" ht="11.25" thickTop="1" x14ac:dyDescent="0.15">
      <c r="A32" s="21"/>
      <c r="C32" s="25"/>
    </row>
    <row r="33" spans="1:9" x14ac:dyDescent="0.15">
      <c r="A33" s="21"/>
      <c r="C33" s="80" t="s">
        <v>292</v>
      </c>
    </row>
    <row r="34" spans="1:9" x14ac:dyDescent="0.15">
      <c r="A34" s="80" t="s">
        <v>304</v>
      </c>
      <c r="B34" s="106" t="s">
        <v>855</v>
      </c>
      <c r="C34" s="80" t="s">
        <v>173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ref="I34:I41" si="5">G34+H34</f>
        <v>0</v>
      </c>
    </row>
    <row r="35" spans="1:9" x14ac:dyDescent="0.15">
      <c r="A35" s="80" t="s">
        <v>305</v>
      </c>
      <c r="B35" s="106" t="s">
        <v>856</v>
      </c>
      <c r="C35" s="80" t="s">
        <v>174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5"/>
        <v>0</v>
      </c>
    </row>
    <row r="36" spans="1:9" x14ac:dyDescent="0.15">
      <c r="A36" s="80" t="s">
        <v>306</v>
      </c>
      <c r="B36" s="106" t="s">
        <v>857</v>
      </c>
      <c r="C36" s="80" t="s">
        <v>850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5"/>
        <v>0</v>
      </c>
    </row>
    <row r="37" spans="1:9" x14ac:dyDescent="0.15">
      <c r="A37" s="80" t="s">
        <v>307</v>
      </c>
      <c r="B37" s="106" t="s">
        <v>858</v>
      </c>
      <c r="C37" s="80" t="s">
        <v>73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5"/>
        <v>0</v>
      </c>
    </row>
    <row r="38" spans="1:9" x14ac:dyDescent="0.15">
      <c r="A38" s="80" t="s">
        <v>308</v>
      </c>
      <c r="B38" s="106" t="s">
        <v>859</v>
      </c>
      <c r="C38" s="80" t="s">
        <v>78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5"/>
        <v>0</v>
      </c>
    </row>
    <row r="39" spans="1:9" x14ac:dyDescent="0.15">
      <c r="A39" s="80" t="s">
        <v>309</v>
      </c>
      <c r="B39" s="106" t="s">
        <v>864</v>
      </c>
      <c r="C39" s="80" t="s">
        <v>110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5"/>
        <v>0</v>
      </c>
    </row>
    <row r="40" spans="1:9" x14ac:dyDescent="0.15">
      <c r="A40" s="75" t="s">
        <v>38</v>
      </c>
      <c r="B40" s="106" t="s">
        <v>865</v>
      </c>
      <c r="C40" s="1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5"/>
        <v>0</v>
      </c>
    </row>
    <row r="41" spans="1:9" x14ac:dyDescent="0.15">
      <c r="A41" s="80" t="s">
        <v>310</v>
      </c>
      <c r="B41" s="106" t="s">
        <v>867</v>
      </c>
      <c r="C41" s="80" t="s">
        <v>1044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5"/>
        <v>0</v>
      </c>
    </row>
    <row r="42" spans="1:9" ht="11.25" thickBot="1" x14ac:dyDescent="0.2">
      <c r="A42" s="80"/>
      <c r="C42" s="80"/>
      <c r="D42" s="3"/>
    </row>
    <row r="43" spans="1:9" ht="12" thickTop="1" thickBot="1" x14ac:dyDescent="0.2">
      <c r="B43" s="106" t="s">
        <v>869</v>
      </c>
      <c r="C43" s="80" t="s">
        <v>740</v>
      </c>
      <c r="D43" s="111">
        <f t="shared" ref="D43:I43" si="6">SUM(D34:D41)</f>
        <v>0</v>
      </c>
      <c r="E43" s="111">
        <f t="shared" si="6"/>
        <v>0</v>
      </c>
      <c r="F43" s="111">
        <f t="shared" si="6"/>
        <v>0</v>
      </c>
      <c r="G43" s="111">
        <f t="shared" si="6"/>
        <v>0</v>
      </c>
      <c r="H43" s="111">
        <f t="shared" si="6"/>
        <v>0</v>
      </c>
      <c r="I43" s="111">
        <f t="shared" si="6"/>
        <v>0</v>
      </c>
    </row>
    <row r="44" spans="1:9" ht="11.25" thickTop="1" x14ac:dyDescent="0.15"/>
    <row r="45" spans="1:9" x14ac:dyDescent="0.15">
      <c r="B45" s="106"/>
      <c r="C45" s="80" t="s">
        <v>286</v>
      </c>
      <c r="D45" s="3"/>
      <c r="E45" s="3"/>
      <c r="F45" s="3"/>
      <c r="G45" s="3"/>
    </row>
    <row r="46" spans="1:9" x14ac:dyDescent="0.15">
      <c r="A46" s="106" t="s">
        <v>314</v>
      </c>
      <c r="B46" s="106" t="s">
        <v>870</v>
      </c>
      <c r="C46" s="80" t="s">
        <v>294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38">
        <f>G46+H46</f>
        <v>0</v>
      </c>
    </row>
    <row r="47" spans="1:9" x14ac:dyDescent="0.15">
      <c r="A47" s="106" t="s">
        <v>313</v>
      </c>
      <c r="B47" s="106" t="s">
        <v>871</v>
      </c>
      <c r="C47" s="80" t="s">
        <v>295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38">
        <f>G47+H47</f>
        <v>0</v>
      </c>
    </row>
    <row r="48" spans="1:9" x14ac:dyDescent="0.15">
      <c r="A48" s="201" t="s">
        <v>10</v>
      </c>
      <c r="B48" s="209"/>
      <c r="C48" s="89"/>
      <c r="D48" s="107"/>
      <c r="E48" s="107"/>
      <c r="F48" s="107"/>
      <c r="G48" s="107"/>
      <c r="H48" s="140"/>
      <c r="I48" s="281"/>
    </row>
    <row r="49" spans="1:9" x14ac:dyDescent="0.15">
      <c r="A49" s="123"/>
      <c r="B49" s="209"/>
      <c r="C49" s="274" t="s">
        <v>6</v>
      </c>
      <c r="D49" s="217">
        <f t="shared" ref="D49:I49" si="7">+D18</f>
        <v>0</v>
      </c>
      <c r="E49" s="217">
        <f t="shared" si="7"/>
        <v>0</v>
      </c>
      <c r="F49" s="217">
        <f t="shared" si="7"/>
        <v>0</v>
      </c>
      <c r="G49" s="217">
        <f t="shared" si="7"/>
        <v>0</v>
      </c>
      <c r="H49" s="217">
        <f t="shared" si="7"/>
        <v>0</v>
      </c>
      <c r="I49" s="217">
        <f t="shared" si="7"/>
        <v>0</v>
      </c>
    </row>
    <row r="50" spans="1:9" ht="11.25" thickBot="1" x14ac:dyDescent="0.2">
      <c r="C50" s="80"/>
      <c r="D50" s="3"/>
      <c r="E50" s="3"/>
      <c r="F50" s="3"/>
      <c r="G50" s="3"/>
    </row>
    <row r="51" spans="1:9" ht="12" thickTop="1" thickBot="1" x14ac:dyDescent="0.2">
      <c r="B51" s="106" t="s">
        <v>872</v>
      </c>
      <c r="C51" s="80" t="s">
        <v>868</v>
      </c>
      <c r="D51" s="104">
        <f t="shared" ref="D51:I51" si="8">SUM(D46:D50)</f>
        <v>0</v>
      </c>
      <c r="E51" s="104">
        <f t="shared" si="8"/>
        <v>0</v>
      </c>
      <c r="F51" s="104">
        <f t="shared" si="8"/>
        <v>0</v>
      </c>
      <c r="G51" s="104">
        <f t="shared" si="8"/>
        <v>0</v>
      </c>
      <c r="H51" s="104">
        <f t="shared" si="8"/>
        <v>0</v>
      </c>
      <c r="I51" s="113">
        <f t="shared" si="8"/>
        <v>0</v>
      </c>
    </row>
    <row r="52" spans="1:9" ht="12" thickTop="1" thickBot="1" x14ac:dyDescent="0.2"/>
    <row r="53" spans="1:9" ht="12" thickTop="1" thickBot="1" x14ac:dyDescent="0.2">
      <c r="B53" s="106" t="s">
        <v>873</v>
      </c>
      <c r="C53" s="20" t="s">
        <v>741</v>
      </c>
      <c r="D53" s="113">
        <f t="shared" ref="D53:I53" si="9">D31+D43+D51</f>
        <v>0</v>
      </c>
      <c r="E53" s="113">
        <f t="shared" si="9"/>
        <v>0</v>
      </c>
      <c r="F53" s="113">
        <f t="shared" si="9"/>
        <v>0</v>
      </c>
      <c r="G53" s="113">
        <f t="shared" si="9"/>
        <v>0</v>
      </c>
      <c r="H53" s="113">
        <f t="shared" si="9"/>
        <v>0</v>
      </c>
      <c r="I53" s="113">
        <f t="shared" si="9"/>
        <v>0</v>
      </c>
    </row>
    <row r="54" spans="1:9" ht="11.25" thickTop="1" x14ac:dyDescent="0.15"/>
    <row r="55" spans="1:9" x14ac:dyDescent="0.15">
      <c r="A55" s="102" t="s">
        <v>66</v>
      </c>
      <c r="C55" s="130" t="s">
        <v>532</v>
      </c>
    </row>
    <row r="56" spans="1:9" x14ac:dyDescent="0.15">
      <c r="A56" s="235" t="s">
        <v>998</v>
      </c>
      <c r="B56" s="106" t="s">
        <v>874</v>
      </c>
      <c r="C56" s="80" t="s">
        <v>992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38">
        <f>G56+H56</f>
        <v>0</v>
      </c>
    </row>
    <row r="57" spans="1:9" x14ac:dyDescent="0.15">
      <c r="A57" s="291" t="s">
        <v>1112</v>
      </c>
      <c r="B57" s="106" t="s">
        <v>875</v>
      </c>
      <c r="C57" s="80" t="s">
        <v>993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38">
        <f>G57+H57</f>
        <v>0</v>
      </c>
    </row>
    <row r="58" spans="1:9" x14ac:dyDescent="0.15">
      <c r="A58" s="291" t="s">
        <v>1111</v>
      </c>
      <c r="B58" s="106" t="s">
        <v>876</v>
      </c>
      <c r="C58" s="80" t="s">
        <v>994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38">
        <f>G58+H58</f>
        <v>0</v>
      </c>
    </row>
    <row r="59" spans="1:9" ht="10.5" customHeight="1" x14ac:dyDescent="0.15">
      <c r="A59" s="291" t="s">
        <v>1109</v>
      </c>
      <c r="B59" s="292" t="s">
        <v>877</v>
      </c>
      <c r="C59" s="286" t="s">
        <v>1110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38">
        <f>G59+H59</f>
        <v>0</v>
      </c>
    </row>
    <row r="60" spans="1:9" ht="11.25" thickBot="1" x14ac:dyDescent="0.2">
      <c r="A60" s="235" t="s">
        <v>1002</v>
      </c>
      <c r="B60" s="106" t="s">
        <v>878</v>
      </c>
      <c r="C60" s="80" t="s">
        <v>996</v>
      </c>
      <c r="D60" s="97">
        <v>0</v>
      </c>
      <c r="E60" s="97">
        <v>0</v>
      </c>
      <c r="F60" s="97">
        <v>0</v>
      </c>
      <c r="G60" s="97">
        <v>0</v>
      </c>
      <c r="H60" s="26">
        <v>0</v>
      </c>
      <c r="I60" s="238">
        <f>G60+H60</f>
        <v>0</v>
      </c>
    </row>
    <row r="61" spans="1:9" ht="12" thickTop="1" thickBot="1" x14ac:dyDescent="0.2">
      <c r="A61" s="96"/>
      <c r="B61" s="106" t="s">
        <v>193</v>
      </c>
      <c r="C61" s="1" t="s">
        <v>1113</v>
      </c>
      <c r="D61" s="98">
        <f t="shared" ref="D61:I61" si="10">SUM(D56:D60)</f>
        <v>0</v>
      </c>
      <c r="E61" s="98">
        <f t="shared" si="10"/>
        <v>0</v>
      </c>
      <c r="F61" s="98">
        <f t="shared" si="10"/>
        <v>0</v>
      </c>
      <c r="G61" s="98">
        <f t="shared" si="10"/>
        <v>0</v>
      </c>
      <c r="H61" s="98">
        <f t="shared" si="10"/>
        <v>0</v>
      </c>
      <c r="I61" s="111">
        <f t="shared" si="10"/>
        <v>0</v>
      </c>
    </row>
    <row r="62" spans="1:9" ht="12" thickTop="1" thickBot="1" x14ac:dyDescent="0.2">
      <c r="A62" s="96"/>
      <c r="B62" s="106"/>
      <c r="C62" s="80"/>
    </row>
    <row r="63" spans="1:9" ht="11.25" thickBot="1" x14ac:dyDescent="0.2">
      <c r="A63" s="431" t="s">
        <v>742</v>
      </c>
      <c r="B63" s="431"/>
      <c r="C63" s="431"/>
      <c r="D63" s="131">
        <f t="shared" ref="D63:I63" si="11">D53+D61</f>
        <v>0</v>
      </c>
      <c r="E63" s="131">
        <f t="shared" si="11"/>
        <v>0</v>
      </c>
      <c r="F63" s="131">
        <f t="shared" si="11"/>
        <v>0</v>
      </c>
      <c r="G63" s="131">
        <f t="shared" si="11"/>
        <v>0</v>
      </c>
      <c r="H63" s="131">
        <f t="shared" si="11"/>
        <v>0</v>
      </c>
      <c r="I63" s="131">
        <f t="shared" si="11"/>
        <v>0</v>
      </c>
    </row>
    <row r="64" spans="1:9" x14ac:dyDescent="0.15">
      <c r="C64" s="80" t="s">
        <v>524</v>
      </c>
    </row>
    <row r="65" spans="1:9" ht="11.25" thickBot="1" x14ac:dyDescent="0.2">
      <c r="A65" s="96"/>
      <c r="C65" s="80"/>
    </row>
    <row r="66" spans="1:9" ht="12" thickTop="1" thickBot="1" x14ac:dyDescent="0.2">
      <c r="C66" s="80" t="s">
        <v>525</v>
      </c>
      <c r="D66" s="113">
        <f t="shared" ref="D66:I66" si="12">D15</f>
        <v>0</v>
      </c>
      <c r="E66" s="113">
        <f t="shared" si="12"/>
        <v>0</v>
      </c>
      <c r="F66" s="113">
        <f t="shared" si="12"/>
        <v>0</v>
      </c>
      <c r="G66" s="113">
        <f t="shared" si="12"/>
        <v>0</v>
      </c>
      <c r="H66" s="113">
        <f t="shared" si="12"/>
        <v>0</v>
      </c>
      <c r="I66" s="113">
        <f t="shared" si="12"/>
        <v>0</v>
      </c>
    </row>
    <row r="67" spans="1:9" ht="11.25" thickTop="1" x14ac:dyDescent="0.15"/>
    <row r="68" spans="1:9" x14ac:dyDescent="0.15">
      <c r="C68" s="80" t="s">
        <v>526</v>
      </c>
      <c r="D68" s="105">
        <f t="shared" ref="D68:I68" si="13">D63-D66</f>
        <v>0</v>
      </c>
      <c r="E68" s="105">
        <f t="shared" si="13"/>
        <v>0</v>
      </c>
      <c r="F68" s="105">
        <f t="shared" si="13"/>
        <v>0</v>
      </c>
      <c r="G68" s="105">
        <f t="shared" si="13"/>
        <v>0</v>
      </c>
      <c r="H68" s="105">
        <f t="shared" si="13"/>
        <v>0</v>
      </c>
      <c r="I68" s="105">
        <f t="shared" si="13"/>
        <v>0</v>
      </c>
    </row>
  </sheetData>
  <sheetProtection formatCells="0" formatColumns="0" formatRows="0"/>
  <mergeCells count="1">
    <mergeCell ref="A63:C63"/>
  </mergeCells>
  <phoneticPr fontId="12" type="noConversion"/>
  <printOptions horizontalCentered="1"/>
  <pageMargins left="0.25" right="0.25" top="0.5" bottom="0.75" header="0.5" footer="0.5"/>
  <pageSetup scale="90" firstPageNumber="36" fitToHeight="0" orientation="landscape" r:id="rId1"/>
  <headerFooter alignWithMargins="0"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9">
    <tabColor indexed="14"/>
  </sheetPr>
  <dimension ref="A1:B67"/>
  <sheetViews>
    <sheetView topLeftCell="A42" workbookViewId="0">
      <selection activeCell="B67" activeCellId="3" sqref="B5:B27 B30 B33 B67"/>
    </sheetView>
  </sheetViews>
  <sheetFormatPr defaultColWidth="12" defaultRowHeight="10.5" x14ac:dyDescent="0.15"/>
  <cols>
    <col min="1" max="1" width="98.5" bestFit="1" customWidth="1"/>
    <col min="2" max="2" width="22.83203125" customWidth="1"/>
  </cols>
  <sheetData>
    <row r="1" spans="1:2" x14ac:dyDescent="0.15">
      <c r="A1" s="20" t="s">
        <v>647</v>
      </c>
    </row>
    <row r="3" spans="1:2" x14ac:dyDescent="0.15">
      <c r="A3" s="78" t="s">
        <v>1446</v>
      </c>
    </row>
    <row r="4" spans="1:2" x14ac:dyDescent="0.15">
      <c r="A4" s="20" t="s">
        <v>628</v>
      </c>
    </row>
    <row r="5" spans="1:2" ht="21" x14ac:dyDescent="0.15">
      <c r="A5" s="287" t="s">
        <v>1461</v>
      </c>
      <c r="B5" s="445" t="str">
        <f>IF(GenFundExp2!I652=0,"ALL IS OK","ERROR YOU MUST FIX")</f>
        <v>ALL IS OK</v>
      </c>
    </row>
    <row r="6" spans="1:2" x14ac:dyDescent="0.15">
      <c r="A6" s="1" t="s">
        <v>1095</v>
      </c>
      <c r="B6" s="445" t="str">
        <f>IF(CharterFundExp2!I653=0,"ALL IS OK","ERROR YOU MUST FIX")</f>
        <v>ALL IS OK</v>
      </c>
    </row>
    <row r="7" spans="1:2" x14ac:dyDescent="0.15">
      <c r="A7" s="1" t="s">
        <v>735</v>
      </c>
      <c r="B7" s="445" t="str">
        <f>IF(InsResv!I51=0,"ALL IS OK","ERROR YOU MUST FIX")</f>
        <v>ALL IS OK</v>
      </c>
    </row>
    <row r="8" spans="1:2" x14ac:dyDescent="0.15">
      <c r="A8" s="1" t="s">
        <v>968</v>
      </c>
      <c r="B8" s="445" t="str">
        <f>IF('CPP Fund'!I126=0,"ALL IS OK", "ERROR YOU MUST FIX")</f>
        <v>ALL IS OK</v>
      </c>
    </row>
    <row r="9" spans="1:2" x14ac:dyDescent="0.15">
      <c r="A9" s="1" t="s">
        <v>1299</v>
      </c>
      <c r="B9" s="445" t="str">
        <f>IF(FoodServiceSRF!I83=0,"ALL IS OK","ERROR YOU MUST FIX")</f>
        <v>ALL IS OK</v>
      </c>
    </row>
    <row r="10" spans="1:2" x14ac:dyDescent="0.15">
      <c r="A10" s="1" t="s">
        <v>664</v>
      </c>
      <c r="B10" s="445" t="str">
        <f>IF(GovGrants!I184=0,"ALL IS OK","ERROR YOU MUST FIX")</f>
        <v>ALL IS OK</v>
      </c>
    </row>
    <row r="11" spans="1:2" x14ac:dyDescent="0.15">
      <c r="A11" s="1" t="s">
        <v>1315</v>
      </c>
      <c r="B11" s="445" t="str">
        <f>IF(SCCTMSpRev!I90=0,"ALL IS OK","ERROR YOU MUST FIX")</f>
        <v>ALL IS OK</v>
      </c>
    </row>
    <row r="12" spans="1:2" x14ac:dyDescent="0.15">
      <c r="A12" s="1" t="s">
        <v>648</v>
      </c>
      <c r="B12" s="445" t="str">
        <f>IF(PupActiv!I65=0,"ALL IS OK","ERROR YOU MUST FIX")</f>
        <v>ALL IS OK</v>
      </c>
    </row>
    <row r="13" spans="1:2" x14ac:dyDescent="0.15">
      <c r="A13" s="1" t="s">
        <v>649</v>
      </c>
      <c r="B13" s="445" t="str">
        <f>IF(Transp!I50=0,"ALL IS OK","ERROR YOU MUST FIX")</f>
        <v>ALL IS OK</v>
      </c>
    </row>
    <row r="14" spans="1:2" x14ac:dyDescent="0.15">
      <c r="A14" s="1" t="s">
        <v>1480</v>
      </c>
      <c r="B14" s="445" t="str">
        <f>IF(OthSpecRev!I68=0,"ALL IS OK","ERROR YOU MUST FIX")</f>
        <v>ALL IS OK</v>
      </c>
    </row>
    <row r="15" spans="1:2" x14ac:dyDescent="0.15">
      <c r="A15" s="1" t="s">
        <v>650</v>
      </c>
      <c r="B15" s="445" t="str">
        <f>IF(BondRedm!I48=0,"ALL IS OK","ERROR YOU MUST FIX")</f>
        <v>ALL IS OK</v>
      </c>
    </row>
    <row r="16" spans="1:2" x14ac:dyDescent="0.15">
      <c r="A16" s="1" t="s">
        <v>1302</v>
      </c>
      <c r="B16" s="445" t="str">
        <f>IF(COPDebt!I49=0,"ALL IS OK","ERROR YOU MUST FIX")</f>
        <v>ALL IS OK</v>
      </c>
    </row>
    <row r="17" spans="1:2" x14ac:dyDescent="0.15">
      <c r="A17" s="1" t="s">
        <v>651</v>
      </c>
      <c r="B17" s="445" t="str">
        <f>IF(BuildFund!I54=0,"ALL IS OK","ERROR YOU MUST FIX")</f>
        <v>ALL IS OK</v>
      </c>
    </row>
    <row r="18" spans="1:2" x14ac:dyDescent="0.15">
      <c r="A18" s="1" t="s">
        <v>652</v>
      </c>
      <c r="B18" s="445" t="str">
        <f>IF(SpecBuild!I42=0,"ALL IS OK","ERROR YOU MUST FIX")</f>
        <v>ALL IS OK</v>
      </c>
    </row>
    <row r="19" spans="1:2" x14ac:dyDescent="0.15">
      <c r="A19" s="1" t="s">
        <v>653</v>
      </c>
      <c r="B19" s="445" t="str">
        <f>IF(CapResCapPrj!I90=0,"ALL IS OK","ERROR YOU MUST FIX")</f>
        <v>ALL IS OK</v>
      </c>
    </row>
    <row r="20" spans="1:2" x14ac:dyDescent="0.15">
      <c r="A20" s="1" t="s">
        <v>1315</v>
      </c>
      <c r="B20" s="445" t="str">
        <f>IF(SCCTMCapRes!I90=0,"ALL IS OK","ERROR YOU MUST FIX")</f>
        <v>ALL IS OK</v>
      </c>
    </row>
    <row r="21" spans="1:2" x14ac:dyDescent="0.15">
      <c r="A21" s="1" t="s">
        <v>624</v>
      </c>
      <c r="B21" s="445" t="str">
        <f>IF(OtherEnterprise!I52=0,"ALL IS OK","ERROR YOU MUST FIX")</f>
        <v>ALL IS OK</v>
      </c>
    </row>
    <row r="22" spans="1:2" x14ac:dyDescent="0.15">
      <c r="A22" s="1" t="s">
        <v>625</v>
      </c>
      <c r="B22" s="445" t="str">
        <f>IF(RiskRelated!I46=0,"ALL IS OK","ERROR YOU MUST FIX")</f>
        <v>ALL IS OK</v>
      </c>
    </row>
    <row r="23" spans="1:2" x14ac:dyDescent="0.15">
      <c r="A23" s="1" t="s">
        <v>626</v>
      </c>
      <c r="B23" s="445" t="str">
        <f>IF(OtherInternal!I51=0,"ALL IS OK","ERROR YOU MUST FIX")</f>
        <v>ALL IS OK</v>
      </c>
    </row>
    <row r="24" spans="1:2" x14ac:dyDescent="0.15">
      <c r="A24" s="1" t="s">
        <v>1482</v>
      </c>
      <c r="B24" s="445" t="str">
        <f>IF(PupilActCustodial!I61=0,"ALL IS OK","ERROR YOU MUST FIX")</f>
        <v>ALL IS OK</v>
      </c>
    </row>
    <row r="25" spans="1:2" x14ac:dyDescent="0.15">
      <c r="A25" s="1" t="s">
        <v>1483</v>
      </c>
      <c r="B25" s="445" t="str">
        <f>IF('Trust&amp;Custodial'!I59=0,"ALL IS OK","ERROR YOU MUST FIX")</f>
        <v>ALL IS OK</v>
      </c>
    </row>
    <row r="26" spans="1:2" x14ac:dyDescent="0.15">
      <c r="A26" s="1" t="s">
        <v>645</v>
      </c>
      <c r="B26" s="445" t="str">
        <f>IF('Foundation Fund'!I59=0,"ALL IS OK","ERROR YOU MUST FIX")</f>
        <v>ALL IS OK</v>
      </c>
    </row>
    <row r="27" spans="1:2" x14ac:dyDescent="0.15">
      <c r="A27" s="1" t="s">
        <v>266</v>
      </c>
      <c r="B27" s="445" t="str">
        <f>IF(Arbitrage!H38=0,"ALL IS OK","ERROR YOU MUST FIX")</f>
        <v>ALL IS OK</v>
      </c>
    </row>
    <row r="29" spans="1:2" x14ac:dyDescent="0.15">
      <c r="A29" s="9" t="s">
        <v>1104</v>
      </c>
    </row>
    <row r="30" spans="1:2" x14ac:dyDescent="0.15">
      <c r="A30" s="11" t="s">
        <v>1398</v>
      </c>
      <c r="B30" s="445" t="str">
        <f>IF(GenFundREV!I107=SUM(Arbitrage!G19-CharterFundRev!I103),"ALL IS OK","ERROR--YOU MUST FIX")</f>
        <v>ALL IS OK</v>
      </c>
    </row>
    <row r="31" spans="1:2" x14ac:dyDescent="0.15">
      <c r="A31" s="11" t="s">
        <v>398</v>
      </c>
    </row>
    <row r="32" spans="1:2" x14ac:dyDescent="0.15">
      <c r="A32" s="11"/>
    </row>
    <row r="33" spans="1:2" x14ac:dyDescent="0.15">
      <c r="A33" s="9" t="s">
        <v>1105</v>
      </c>
      <c r="B33" s="445" t="str">
        <f>IF(GenFundREV!I108='CPP Fund'!I11,"ALL IS OK","ERROR--YOU MUST FIX")</f>
        <v>ALL IS OK</v>
      </c>
    </row>
    <row r="35" spans="1:2" x14ac:dyDescent="0.15">
      <c r="A35" s="9" t="s">
        <v>1106</v>
      </c>
    </row>
    <row r="36" spans="1:2" x14ac:dyDescent="0.15">
      <c r="A36" s="1" t="s">
        <v>302</v>
      </c>
      <c r="B36" s="76">
        <f>+GenFundREV!I95-GenFundREV!I115</f>
        <v>0</v>
      </c>
    </row>
    <row r="37" spans="1:2" x14ac:dyDescent="0.15">
      <c r="A37" s="1" t="s">
        <v>1095</v>
      </c>
      <c r="B37" s="76">
        <f>+CharterFundRev!I92-CharterFundRev!I111</f>
        <v>0</v>
      </c>
    </row>
    <row r="38" spans="1:2" x14ac:dyDescent="0.15">
      <c r="A38" s="1" t="s">
        <v>1462</v>
      </c>
      <c r="B38" s="76">
        <f>+InsResv!I10-InsResv!I19</f>
        <v>0</v>
      </c>
    </row>
    <row r="39" spans="1:2" x14ac:dyDescent="0.15">
      <c r="A39" s="1" t="s">
        <v>968</v>
      </c>
      <c r="B39" s="76">
        <f>+'CPP Fund'!I10+'CPP Fund'!I19</f>
        <v>0</v>
      </c>
    </row>
    <row r="40" spans="1:2" x14ac:dyDescent="0.15">
      <c r="A40" s="1" t="s">
        <v>733</v>
      </c>
      <c r="B40" s="76">
        <f>+FoodServiceSRF!I18-FoodServiceSRF!I30</f>
        <v>0</v>
      </c>
    </row>
    <row r="41" spans="1:2" x14ac:dyDescent="0.15">
      <c r="A41" s="1" t="s">
        <v>664</v>
      </c>
      <c r="B41" s="76">
        <f>+GovGrants!I69-GovGrants!I89</f>
        <v>0</v>
      </c>
    </row>
    <row r="42" spans="1:2" x14ac:dyDescent="0.15">
      <c r="A42" s="1" t="s">
        <v>1315</v>
      </c>
      <c r="B42" s="76">
        <f>SCCTMSpRev!I17-SCCTMSpRev!I28</f>
        <v>0</v>
      </c>
    </row>
    <row r="43" spans="1:2" x14ac:dyDescent="0.15">
      <c r="A43" s="1" t="s">
        <v>648</v>
      </c>
      <c r="B43" s="76">
        <f>+PupActiv!I12-PupActiv!I20</f>
        <v>0</v>
      </c>
    </row>
    <row r="44" spans="1:2" x14ac:dyDescent="0.15">
      <c r="A44" s="1" t="s">
        <v>649</v>
      </c>
      <c r="B44" s="76">
        <f>Transp!I15</f>
        <v>0</v>
      </c>
    </row>
    <row r="45" spans="1:2" x14ac:dyDescent="0.15">
      <c r="A45" s="1" t="s">
        <v>1480</v>
      </c>
      <c r="B45" s="76">
        <f>+OthSpecRev!I10-OthSpecRev!I18</f>
        <v>0</v>
      </c>
    </row>
    <row r="46" spans="1:2" x14ac:dyDescent="0.15">
      <c r="A46" s="1" t="s">
        <v>650</v>
      </c>
      <c r="B46" s="76">
        <f>+BondRedm!I17-BondRedm!I25</f>
        <v>0</v>
      </c>
    </row>
    <row r="47" spans="1:2" x14ac:dyDescent="0.15">
      <c r="A47" s="1" t="s">
        <v>1302</v>
      </c>
      <c r="B47" s="76">
        <f>+COPDebt!I18-COPDebt!I26</f>
        <v>0</v>
      </c>
    </row>
    <row r="48" spans="1:2" x14ac:dyDescent="0.15">
      <c r="A48" s="1" t="s">
        <v>651</v>
      </c>
      <c r="B48" s="76">
        <f>+BuildFund!I13-BuildFund!I21</f>
        <v>0</v>
      </c>
    </row>
    <row r="49" spans="1:2" x14ac:dyDescent="0.15">
      <c r="A49" s="1" t="s">
        <v>652</v>
      </c>
      <c r="B49" s="76">
        <f>SpecBuild!I10</f>
        <v>0</v>
      </c>
    </row>
    <row r="50" spans="1:2" x14ac:dyDescent="0.15">
      <c r="A50" s="1" t="s">
        <v>653</v>
      </c>
      <c r="B50" s="76">
        <f>+CapResCapPrj!I17-CapResCapPrj!I28</f>
        <v>0</v>
      </c>
    </row>
    <row r="51" spans="1:2" x14ac:dyDescent="0.15">
      <c r="A51" s="1" t="s">
        <v>1315</v>
      </c>
      <c r="B51" s="76">
        <f>SCCTMCapRes!I17-SCCTMCapRes!I28</f>
        <v>0</v>
      </c>
    </row>
    <row r="52" spans="1:2" x14ac:dyDescent="0.15">
      <c r="A52" s="1" t="s">
        <v>624</v>
      </c>
      <c r="B52" s="76">
        <f>+OtherEnterprise!I11-OtherEnterprise!I19</f>
        <v>0</v>
      </c>
    </row>
    <row r="53" spans="1:2" x14ac:dyDescent="0.15">
      <c r="A53" s="1" t="s">
        <v>625</v>
      </c>
      <c r="B53" s="76">
        <f>+RiskRelated!I9-RiskRelated!I17</f>
        <v>0</v>
      </c>
    </row>
    <row r="54" spans="1:2" x14ac:dyDescent="0.15">
      <c r="A54" s="1" t="s">
        <v>626</v>
      </c>
      <c r="B54" s="76">
        <f>+OtherInternal!I14-OtherInternal!I22</f>
        <v>0</v>
      </c>
    </row>
    <row r="55" spans="1:2" x14ac:dyDescent="0.15">
      <c r="A55" s="1" t="s">
        <v>1482</v>
      </c>
      <c r="B55" s="76">
        <f>+PupilActCustodial!I9-PupilActCustodial!I17</f>
        <v>0</v>
      </c>
    </row>
    <row r="56" spans="1:2" x14ac:dyDescent="0.15">
      <c r="A56" s="1" t="s">
        <v>1483</v>
      </c>
      <c r="B56" s="76">
        <f>+'Trust&amp;Custodial'!I7-'Trust&amp;Custodial'!I15</f>
        <v>0</v>
      </c>
    </row>
    <row r="57" spans="1:2" x14ac:dyDescent="0.15">
      <c r="A57" s="1" t="s">
        <v>645</v>
      </c>
      <c r="B57" s="76">
        <f>+'Foundation Fund'!I7-'Foundation Fund'!I15</f>
        <v>0</v>
      </c>
    </row>
    <row r="58" spans="1:2" x14ac:dyDescent="0.15">
      <c r="A58" s="1" t="s">
        <v>627</v>
      </c>
      <c r="B58" s="76">
        <f>+Arbitrage!G20-Arbitrage!G25</f>
        <v>0</v>
      </c>
    </row>
    <row r="60" spans="1:2" x14ac:dyDescent="0.15">
      <c r="B60" s="84">
        <f>SUM(B36:B59)</f>
        <v>0</v>
      </c>
    </row>
    <row r="61" spans="1:2" x14ac:dyDescent="0.15">
      <c r="A61" s="9" t="s">
        <v>1075</v>
      </c>
      <c r="B61" s="444" t="str">
        <f>IF(B60=0, "ALL IS OK", "ERROR YOU MUST FIX")</f>
        <v>ALL IS OK</v>
      </c>
    </row>
    <row r="62" spans="1:2" x14ac:dyDescent="0.15">
      <c r="B62" s="9"/>
    </row>
    <row r="63" spans="1:2" x14ac:dyDescent="0.15">
      <c r="A63" s="78" t="s">
        <v>1107</v>
      </c>
    </row>
    <row r="64" spans="1:2" x14ac:dyDescent="0.15">
      <c r="A64" s="1" t="s">
        <v>749</v>
      </c>
    </row>
    <row r="65" spans="1:2" x14ac:dyDescent="0.15">
      <c r="A65" s="1" t="s">
        <v>750</v>
      </c>
      <c r="B65" s="76">
        <f>GenFundExp2!I648*0.15</f>
        <v>0</v>
      </c>
    </row>
    <row r="66" spans="1:2" x14ac:dyDescent="0.15">
      <c r="A66" t="s">
        <v>751</v>
      </c>
      <c r="B66" s="76">
        <f>GenFundExp2!I632</f>
        <v>0</v>
      </c>
    </row>
    <row r="67" spans="1:2" x14ac:dyDescent="0.15">
      <c r="A67" s="404"/>
      <c r="B67" s="445" t="str">
        <f>IF(B66&lt;=0.15*(GenFundExp2!I617+GenFundExp2!I626+GenFundExp2!I632),"ALL IS OK","ERROR YOU MUST FIX")</f>
        <v>ALL IS OK</v>
      </c>
    </row>
  </sheetData>
  <phoneticPr fontId="12" type="noConversion"/>
  <pageMargins left="0.25" right="0.25" top="0.5" bottom="0.5" header="0.5" footer="0.25"/>
  <pageSetup firstPageNumber="52" fitToWidth="2" fitToHeight="2" orientation="portrait" r:id="rId1"/>
  <headerFooter alignWithMargins="0">
    <oddFooter>&amp;CPage &amp;P of &amp;N&amp;R&amp;D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1:I54"/>
  <sheetViews>
    <sheetView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311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C5" s="130" t="s">
        <v>141</v>
      </c>
      <c r="E5" s="3"/>
    </row>
    <row r="6" spans="1:9" x14ac:dyDescent="0.15">
      <c r="A6" s="80" t="s">
        <v>1063</v>
      </c>
      <c r="B6" s="106" t="s">
        <v>769</v>
      </c>
      <c r="C6" s="80" t="s">
        <v>197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80" t="s">
        <v>1064</v>
      </c>
      <c r="B7" s="106" t="s">
        <v>770</v>
      </c>
      <c r="C7" s="80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8" si="0">SUM(G7+H7)</f>
        <v>0</v>
      </c>
    </row>
    <row r="8" spans="1:9" x14ac:dyDescent="0.15">
      <c r="A8" s="99" t="s">
        <v>1065</v>
      </c>
      <c r="B8" s="106" t="s">
        <v>771</v>
      </c>
      <c r="C8" s="80" t="s">
        <v>199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1066</v>
      </c>
      <c r="B9" s="106" t="s">
        <v>832</v>
      </c>
      <c r="C9" s="80" t="s">
        <v>839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99" t="s">
        <v>196</v>
      </c>
      <c r="B10" s="106" t="s">
        <v>833</v>
      </c>
      <c r="C10" s="80" t="s">
        <v>395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80" t="s">
        <v>1070</v>
      </c>
      <c r="B11" s="106" t="s">
        <v>834</v>
      </c>
      <c r="C11" s="80" t="s">
        <v>924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99" t="s">
        <v>407</v>
      </c>
      <c r="B12" s="106" t="s">
        <v>835</v>
      </c>
      <c r="C12" s="80" t="s">
        <v>408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99" t="s">
        <v>52</v>
      </c>
      <c r="B13" s="106" t="s">
        <v>836</v>
      </c>
      <c r="C13" s="80" t="s">
        <v>928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99" t="s">
        <v>925</v>
      </c>
      <c r="B14" s="106" t="s">
        <v>844</v>
      </c>
      <c r="C14" s="80" t="s">
        <v>929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99" t="s">
        <v>926</v>
      </c>
      <c r="B15" s="106" t="s">
        <v>848</v>
      </c>
      <c r="C15" s="80" t="s">
        <v>790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A16" s="99" t="s">
        <v>927</v>
      </c>
      <c r="B16" s="106" t="s">
        <v>849</v>
      </c>
      <c r="C16" s="80" t="s">
        <v>791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x14ac:dyDescent="0.15">
      <c r="A17" s="80" t="s">
        <v>62</v>
      </c>
      <c r="B17" s="106" t="s">
        <v>845</v>
      </c>
      <c r="C17" s="2" t="s">
        <v>612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38">
        <f t="shared" si="0"/>
        <v>0</v>
      </c>
    </row>
    <row r="18" spans="1:9" x14ac:dyDescent="0.15">
      <c r="B18" s="106" t="s">
        <v>846</v>
      </c>
      <c r="C18" s="80" t="s">
        <v>157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si="0"/>
        <v>0</v>
      </c>
    </row>
    <row r="19" spans="1:9" ht="11.25" thickBot="1" x14ac:dyDescent="0.2">
      <c r="A19" s="80"/>
      <c r="C19" s="2"/>
      <c r="D19" s="3"/>
      <c r="E19" s="3"/>
      <c r="F19" s="3"/>
      <c r="G19" s="3"/>
    </row>
    <row r="20" spans="1:9" ht="12" thickTop="1" thickBot="1" x14ac:dyDescent="0.2">
      <c r="B20" s="106" t="s">
        <v>851</v>
      </c>
      <c r="C20" s="20" t="s">
        <v>792</v>
      </c>
      <c r="D20" s="111">
        <f t="shared" ref="D20:I20" si="1">SUM(D6:D18)</f>
        <v>0</v>
      </c>
      <c r="E20" s="111">
        <f t="shared" si="1"/>
        <v>0</v>
      </c>
      <c r="F20" s="111">
        <f t="shared" si="1"/>
        <v>0</v>
      </c>
      <c r="G20" s="111">
        <f t="shared" si="1"/>
        <v>0</v>
      </c>
      <c r="H20" s="111">
        <f t="shared" si="1"/>
        <v>0</v>
      </c>
      <c r="I20" s="111">
        <f t="shared" si="1"/>
        <v>0</v>
      </c>
    </row>
    <row r="21" spans="1:9" ht="12" thickTop="1" thickBot="1" x14ac:dyDescent="0.2">
      <c r="C21" s="80"/>
    </row>
    <row r="22" spans="1:9" ht="11.25" thickBot="1" x14ac:dyDescent="0.2">
      <c r="A22" s="20" t="s">
        <v>793</v>
      </c>
      <c r="D22" s="112">
        <f t="shared" ref="D22:I22" si="2">D4+D20</f>
        <v>0</v>
      </c>
      <c r="E22" s="112">
        <f t="shared" si="2"/>
        <v>0</v>
      </c>
      <c r="F22" s="112">
        <f t="shared" si="2"/>
        <v>0</v>
      </c>
      <c r="G22" s="112">
        <f t="shared" si="2"/>
        <v>0</v>
      </c>
      <c r="H22" s="112">
        <f t="shared" si="2"/>
        <v>0</v>
      </c>
      <c r="I22" s="112">
        <f t="shared" si="2"/>
        <v>0</v>
      </c>
    </row>
    <row r="24" spans="1:9" x14ac:dyDescent="0.15">
      <c r="A24" s="275" t="s">
        <v>584</v>
      </c>
      <c r="B24" s="192"/>
      <c r="C24" s="201" t="s">
        <v>580</v>
      </c>
      <c r="D24" s="123"/>
      <c r="E24" s="123"/>
      <c r="F24" s="123"/>
      <c r="G24" s="123"/>
      <c r="H24" s="123"/>
    </row>
    <row r="25" spans="1:9" x14ac:dyDescent="0.15">
      <c r="A25" s="193" t="s">
        <v>62</v>
      </c>
      <c r="B25" s="206" t="s">
        <v>940</v>
      </c>
      <c r="C25" s="2" t="s">
        <v>586</v>
      </c>
      <c r="D25" s="26">
        <v>0</v>
      </c>
      <c r="E25" s="26">
        <v>0</v>
      </c>
      <c r="F25" s="26">
        <v>0</v>
      </c>
      <c r="G25" s="26">
        <v>0</v>
      </c>
      <c r="H25" s="218">
        <v>0</v>
      </c>
      <c r="I25" s="219">
        <f>SUM(G25+H25)</f>
        <v>0</v>
      </c>
    </row>
    <row r="26" spans="1:9" x14ac:dyDescent="0.15">
      <c r="A26" s="193"/>
      <c r="B26" s="206"/>
      <c r="C26" s="2"/>
      <c r="D26" s="3"/>
      <c r="E26" s="3"/>
      <c r="F26" s="3"/>
      <c r="G26" s="3"/>
      <c r="H26" s="3"/>
    </row>
    <row r="27" spans="1:9" x14ac:dyDescent="0.15">
      <c r="A27" s="21" t="s">
        <v>143</v>
      </c>
      <c r="C27" s="130" t="s">
        <v>144</v>
      </c>
    </row>
    <row r="28" spans="1:9" x14ac:dyDescent="0.15">
      <c r="A28" s="21"/>
      <c r="B28" s="25"/>
      <c r="C28" s="80" t="s">
        <v>296</v>
      </c>
    </row>
    <row r="29" spans="1:9" x14ac:dyDescent="0.15">
      <c r="A29" s="80" t="s">
        <v>314</v>
      </c>
      <c r="B29" s="106" t="s">
        <v>852</v>
      </c>
      <c r="C29" s="80" t="s">
        <v>294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>SUM(G29+H29)</f>
        <v>0</v>
      </c>
    </row>
    <row r="30" spans="1:9" x14ac:dyDescent="0.15">
      <c r="A30" s="80" t="s">
        <v>313</v>
      </c>
      <c r="B30" s="106" t="s">
        <v>853</v>
      </c>
      <c r="C30" s="80" t="s">
        <v>794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>SUM(G30+H30)</f>
        <v>0</v>
      </c>
    </row>
    <row r="31" spans="1:9" x14ac:dyDescent="0.15">
      <c r="A31" s="99"/>
      <c r="B31" s="99"/>
      <c r="C31" s="274" t="s">
        <v>7</v>
      </c>
      <c r="D31" s="217">
        <f t="shared" ref="D31:I31" si="3">+D25</f>
        <v>0</v>
      </c>
      <c r="E31" s="217">
        <f t="shared" si="3"/>
        <v>0</v>
      </c>
      <c r="F31" s="217">
        <f t="shared" si="3"/>
        <v>0</v>
      </c>
      <c r="G31" s="217">
        <f t="shared" si="3"/>
        <v>0</v>
      </c>
      <c r="H31" s="217">
        <f t="shared" si="3"/>
        <v>0</v>
      </c>
      <c r="I31" s="217">
        <f t="shared" si="3"/>
        <v>0</v>
      </c>
    </row>
    <row r="32" spans="1:9" x14ac:dyDescent="0.15">
      <c r="B32" s="106" t="s">
        <v>854</v>
      </c>
      <c r="C32" s="80" t="s">
        <v>1044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>SUM(G32+H32)</f>
        <v>0</v>
      </c>
    </row>
    <row r="33" spans="1:9" ht="11.25" thickBot="1" x14ac:dyDescent="0.2">
      <c r="C33" s="80"/>
      <c r="D33" s="3"/>
      <c r="E33" s="3"/>
      <c r="F33" s="3"/>
      <c r="G33" s="3"/>
    </row>
    <row r="34" spans="1:9" ht="12" thickTop="1" thickBot="1" x14ac:dyDescent="0.2">
      <c r="B34" s="106" t="s">
        <v>855</v>
      </c>
      <c r="C34" s="20" t="s">
        <v>981</v>
      </c>
      <c r="D34" s="113">
        <f t="shared" ref="D34:I34" si="4">SUM(D29:D32)</f>
        <v>0</v>
      </c>
      <c r="E34" s="113">
        <f t="shared" si="4"/>
        <v>0</v>
      </c>
      <c r="F34" s="113">
        <f t="shared" si="4"/>
        <v>0</v>
      </c>
      <c r="G34" s="113">
        <f t="shared" si="4"/>
        <v>0</v>
      </c>
      <c r="H34" s="113">
        <f t="shared" si="4"/>
        <v>0</v>
      </c>
      <c r="I34" s="113">
        <f t="shared" si="4"/>
        <v>0</v>
      </c>
    </row>
    <row r="35" spans="1:9" ht="11.25" thickTop="1" x14ac:dyDescent="0.15"/>
    <row r="36" spans="1:9" x14ac:dyDescent="0.15">
      <c r="A36" s="102" t="s">
        <v>66</v>
      </c>
      <c r="C36" s="130" t="s">
        <v>532</v>
      </c>
    </row>
    <row r="37" spans="1:9" x14ac:dyDescent="0.15">
      <c r="A37" s="235" t="s">
        <v>998</v>
      </c>
      <c r="B37" s="106" t="s">
        <v>856</v>
      </c>
      <c r="C37" s="80" t="s">
        <v>992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>SUM(G37+H37)</f>
        <v>0</v>
      </c>
    </row>
    <row r="38" spans="1:9" ht="11.25" customHeight="1" x14ac:dyDescent="0.15">
      <c r="A38" s="291" t="s">
        <v>1111</v>
      </c>
      <c r="B38" s="118" t="s">
        <v>857</v>
      </c>
      <c r="C38" s="80" t="s">
        <v>994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>SUM(G38+H38)</f>
        <v>0</v>
      </c>
    </row>
    <row r="39" spans="1:9" x14ac:dyDescent="0.15">
      <c r="A39" s="291" t="s">
        <v>1109</v>
      </c>
      <c r="B39" s="292" t="s">
        <v>858</v>
      </c>
      <c r="C39" s="286" t="s">
        <v>1110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>SUM(G39+H39)</f>
        <v>0</v>
      </c>
    </row>
    <row r="40" spans="1:9" ht="11.25" thickBot="1" x14ac:dyDescent="0.2">
      <c r="A40" s="235" t="s">
        <v>1002</v>
      </c>
      <c r="B40" s="118" t="s">
        <v>859</v>
      </c>
      <c r="C40" s="80" t="s">
        <v>996</v>
      </c>
      <c r="D40" s="97">
        <v>0</v>
      </c>
      <c r="E40" s="97">
        <v>0</v>
      </c>
      <c r="F40" s="97">
        <v>0</v>
      </c>
      <c r="G40" s="97">
        <v>0</v>
      </c>
      <c r="H40" s="26">
        <v>0</v>
      </c>
      <c r="I40" s="238">
        <f>SUM(G40+H40)</f>
        <v>0</v>
      </c>
    </row>
    <row r="41" spans="1:9" ht="12" thickTop="1" thickBot="1" x14ac:dyDescent="0.2">
      <c r="A41" s="96"/>
      <c r="B41" s="118" t="s">
        <v>864</v>
      </c>
      <c r="C41" s="1" t="s">
        <v>1116</v>
      </c>
      <c r="D41" s="98">
        <f t="shared" ref="D41:I41" si="5">SUM(D37:D40)</f>
        <v>0</v>
      </c>
      <c r="E41" s="98">
        <f t="shared" si="5"/>
        <v>0</v>
      </c>
      <c r="F41" s="98">
        <f t="shared" si="5"/>
        <v>0</v>
      </c>
      <c r="G41" s="98">
        <f t="shared" si="5"/>
        <v>0</v>
      </c>
      <c r="H41" s="98">
        <f t="shared" si="5"/>
        <v>0</v>
      </c>
      <c r="I41" s="111">
        <f t="shared" si="5"/>
        <v>0</v>
      </c>
    </row>
    <row r="42" spans="1:9" ht="12" thickTop="1" thickBot="1" x14ac:dyDescent="0.2">
      <c r="A42" s="96"/>
      <c r="C42" s="80"/>
    </row>
    <row r="43" spans="1:9" ht="11.25" thickBot="1" x14ac:dyDescent="0.2">
      <c r="A43" s="431" t="s">
        <v>1117</v>
      </c>
      <c r="B43" s="431"/>
      <c r="C43" s="432"/>
      <c r="D43" s="131">
        <f t="shared" ref="D43:I43" si="6">D34+D41</f>
        <v>0</v>
      </c>
      <c r="E43" s="131">
        <f t="shared" si="6"/>
        <v>0</v>
      </c>
      <c r="F43" s="131">
        <f t="shared" si="6"/>
        <v>0</v>
      </c>
      <c r="G43" s="131">
        <f t="shared" si="6"/>
        <v>0</v>
      </c>
      <c r="H43" s="131">
        <f t="shared" si="6"/>
        <v>0</v>
      </c>
      <c r="I43" s="131">
        <f t="shared" si="6"/>
        <v>0</v>
      </c>
    </row>
    <row r="44" spans="1:9" x14ac:dyDescent="0.15">
      <c r="A44" s="96"/>
      <c r="C44" s="80" t="s">
        <v>524</v>
      </c>
    </row>
    <row r="45" spans="1:9" ht="11.25" thickBot="1" x14ac:dyDescent="0.2">
      <c r="A45" s="96"/>
      <c r="C45" s="80"/>
    </row>
    <row r="46" spans="1:9" ht="12" thickTop="1" thickBot="1" x14ac:dyDescent="0.2">
      <c r="C46" s="80" t="s">
        <v>525</v>
      </c>
      <c r="D46" s="113">
        <f t="shared" ref="D46:I46" si="7">D22</f>
        <v>0</v>
      </c>
      <c r="E46" s="113">
        <f t="shared" si="7"/>
        <v>0</v>
      </c>
      <c r="F46" s="113">
        <f t="shared" si="7"/>
        <v>0</v>
      </c>
      <c r="G46" s="113">
        <f t="shared" si="7"/>
        <v>0</v>
      </c>
      <c r="H46" s="113">
        <f t="shared" si="7"/>
        <v>0</v>
      </c>
      <c r="I46" s="113">
        <f t="shared" si="7"/>
        <v>0</v>
      </c>
    </row>
    <row r="47" spans="1:9" ht="11.25" thickTop="1" x14ac:dyDescent="0.15"/>
    <row r="48" spans="1:9" x14ac:dyDescent="0.15">
      <c r="C48" s="80" t="s">
        <v>526</v>
      </c>
      <c r="D48" s="105">
        <f t="shared" ref="D48:I48" si="8">D43-D46</f>
        <v>0</v>
      </c>
      <c r="E48" s="105">
        <f t="shared" si="8"/>
        <v>0</v>
      </c>
      <c r="F48" s="105">
        <f t="shared" si="8"/>
        <v>0</v>
      </c>
      <c r="G48" s="105">
        <f t="shared" si="8"/>
        <v>0</v>
      </c>
      <c r="H48" s="105">
        <f t="shared" si="8"/>
        <v>0</v>
      </c>
      <c r="I48" s="105">
        <f t="shared" si="8"/>
        <v>0</v>
      </c>
    </row>
    <row r="52" spans="1:7" ht="22.5" customHeight="1" x14ac:dyDescent="0.15">
      <c r="A52" s="433" t="s">
        <v>245</v>
      </c>
      <c r="B52" s="433"/>
      <c r="C52" s="433"/>
      <c r="D52" s="433"/>
      <c r="E52" s="433"/>
      <c r="F52" s="433"/>
      <c r="G52" s="433"/>
    </row>
    <row r="54" spans="1:7" x14ac:dyDescent="0.15">
      <c r="A54" s="80" t="s">
        <v>315</v>
      </c>
    </row>
  </sheetData>
  <sheetProtection formatCells="0" formatColumns="0" formatRows="0"/>
  <mergeCells count="2">
    <mergeCell ref="A43:C43"/>
    <mergeCell ref="A52:G52"/>
  </mergeCells>
  <phoneticPr fontId="12" type="noConversion"/>
  <printOptions horizontalCentered="1"/>
  <pageMargins left="0.25" right="0.25" top="0.5" bottom="0.75" header="0.5" footer="0.5"/>
  <pageSetup scale="90" firstPageNumber="37" fitToHeight="0" orientation="landscape" r:id="rId1"/>
  <headerFooter alignWithMargins="0">
    <oddFooter>&amp;CPage &amp;P of &amp;N&amp;R&amp;D</oddFooter>
  </headerFooter>
  <ignoredErrors>
    <ignoredError sqref="A11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A1:I52"/>
  <sheetViews>
    <sheetView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1118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C5" s="130" t="s">
        <v>141</v>
      </c>
      <c r="E5" s="3"/>
    </row>
    <row r="6" spans="1:9" x14ac:dyDescent="0.15">
      <c r="A6" s="272" t="s">
        <v>1063</v>
      </c>
      <c r="B6" s="273" t="s">
        <v>769</v>
      </c>
      <c r="C6" s="272" t="s">
        <v>197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272" t="s">
        <v>1064</v>
      </c>
      <c r="B7" s="273" t="s">
        <v>770</v>
      </c>
      <c r="C7" s="272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8" si="0">SUM(G7+H7)</f>
        <v>0</v>
      </c>
    </row>
    <row r="8" spans="1:9" x14ac:dyDescent="0.15">
      <c r="A8" s="271" t="s">
        <v>1065</v>
      </c>
      <c r="B8" s="273" t="s">
        <v>771</v>
      </c>
      <c r="C8" s="272" t="s">
        <v>199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272" t="s">
        <v>1066</v>
      </c>
      <c r="B9" s="273" t="s">
        <v>832</v>
      </c>
      <c r="C9" s="272" t="s">
        <v>839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271" t="s">
        <v>196</v>
      </c>
      <c r="B10" s="273" t="s">
        <v>833</v>
      </c>
      <c r="C10" s="272" t="s">
        <v>395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80" t="s">
        <v>1070</v>
      </c>
      <c r="B11" s="106" t="s">
        <v>834</v>
      </c>
      <c r="C11" s="80" t="s">
        <v>924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99" t="s">
        <v>407</v>
      </c>
      <c r="B12" s="106" t="s">
        <v>835</v>
      </c>
      <c r="C12" s="80" t="s">
        <v>408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99" t="s">
        <v>52</v>
      </c>
      <c r="B13" s="106" t="s">
        <v>836</v>
      </c>
      <c r="C13" s="80" t="s">
        <v>928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99" t="s">
        <v>925</v>
      </c>
      <c r="B14" s="106" t="s">
        <v>844</v>
      </c>
      <c r="C14" s="80" t="s">
        <v>929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99" t="s">
        <v>926</v>
      </c>
      <c r="B15" s="106" t="s">
        <v>848</v>
      </c>
      <c r="C15" s="80" t="s">
        <v>790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A16" s="99" t="s">
        <v>927</v>
      </c>
      <c r="B16" s="106" t="s">
        <v>849</v>
      </c>
      <c r="C16" s="80" t="s">
        <v>791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x14ac:dyDescent="0.15">
      <c r="A17" s="80" t="s">
        <v>62</v>
      </c>
      <c r="B17" s="106" t="s">
        <v>845</v>
      </c>
      <c r="C17" s="2" t="s">
        <v>612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38">
        <f t="shared" si="0"/>
        <v>0</v>
      </c>
    </row>
    <row r="18" spans="1:9" x14ac:dyDescent="0.15">
      <c r="B18" s="106" t="s">
        <v>846</v>
      </c>
      <c r="C18" s="80" t="s">
        <v>157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si="0"/>
        <v>0</v>
      </c>
    </row>
    <row r="19" spans="1:9" ht="11.25" thickBot="1" x14ac:dyDescent="0.2">
      <c r="A19" s="80"/>
      <c r="C19" s="2"/>
      <c r="D19" s="3"/>
      <c r="E19" s="3"/>
      <c r="F19" s="3"/>
      <c r="G19" s="3"/>
    </row>
    <row r="20" spans="1:9" ht="12" thickTop="1" thickBot="1" x14ac:dyDescent="0.2">
      <c r="B20" s="106" t="s">
        <v>851</v>
      </c>
      <c r="C20" s="20" t="s">
        <v>792</v>
      </c>
      <c r="D20" s="111">
        <f t="shared" ref="D20:I20" si="1">SUM(D6:D18)</f>
        <v>0</v>
      </c>
      <c r="E20" s="111">
        <f t="shared" si="1"/>
        <v>0</v>
      </c>
      <c r="F20" s="111">
        <f t="shared" si="1"/>
        <v>0</v>
      </c>
      <c r="G20" s="111">
        <f t="shared" si="1"/>
        <v>0</v>
      </c>
      <c r="H20" s="111">
        <f t="shared" si="1"/>
        <v>0</v>
      </c>
      <c r="I20" s="111">
        <f t="shared" si="1"/>
        <v>0</v>
      </c>
    </row>
    <row r="21" spans="1:9" ht="12" thickTop="1" thickBot="1" x14ac:dyDescent="0.2">
      <c r="C21" s="80"/>
    </row>
    <row r="22" spans="1:9" ht="11.25" thickBot="1" x14ac:dyDescent="0.2">
      <c r="A22" s="20" t="s">
        <v>793</v>
      </c>
      <c r="D22" s="112">
        <f t="shared" ref="D22:I22" si="2">D4+D20</f>
        <v>0</v>
      </c>
      <c r="E22" s="112">
        <f t="shared" si="2"/>
        <v>0</v>
      </c>
      <c r="F22" s="112">
        <f t="shared" si="2"/>
        <v>0</v>
      </c>
      <c r="G22" s="112">
        <f t="shared" si="2"/>
        <v>0</v>
      </c>
      <c r="H22" s="112">
        <f t="shared" si="2"/>
        <v>0</v>
      </c>
      <c r="I22" s="112">
        <f t="shared" si="2"/>
        <v>0</v>
      </c>
    </row>
    <row r="24" spans="1:9" x14ac:dyDescent="0.15">
      <c r="A24" s="275" t="s">
        <v>584</v>
      </c>
      <c r="B24" s="192"/>
      <c r="C24" s="201" t="s">
        <v>580</v>
      </c>
      <c r="D24" s="123"/>
      <c r="E24" s="123"/>
      <c r="F24" s="123"/>
      <c r="G24" s="123"/>
      <c r="H24" s="123"/>
    </row>
    <row r="25" spans="1:9" x14ac:dyDescent="0.15">
      <c r="A25" s="193" t="s">
        <v>62</v>
      </c>
      <c r="B25" s="206" t="s">
        <v>940</v>
      </c>
      <c r="C25" s="2" t="s">
        <v>586</v>
      </c>
      <c r="D25" s="26">
        <v>0</v>
      </c>
      <c r="E25" s="26">
        <v>0</v>
      </c>
      <c r="F25" s="26">
        <v>0</v>
      </c>
      <c r="G25" s="26">
        <v>0</v>
      </c>
      <c r="H25" s="218">
        <v>0</v>
      </c>
      <c r="I25" s="219">
        <f>SUM(G25+H25)</f>
        <v>0</v>
      </c>
    </row>
    <row r="26" spans="1:9" x14ac:dyDescent="0.15">
      <c r="A26" s="193"/>
      <c r="B26" s="206"/>
      <c r="C26" s="2"/>
      <c r="D26" s="3"/>
      <c r="E26" s="3"/>
      <c r="F26" s="3"/>
      <c r="G26" s="3"/>
      <c r="H26" s="3"/>
    </row>
    <row r="27" spans="1:9" x14ac:dyDescent="0.15">
      <c r="A27" s="21" t="s">
        <v>143</v>
      </c>
      <c r="C27" s="130" t="s">
        <v>144</v>
      </c>
    </row>
    <row r="28" spans="1:9" x14ac:dyDescent="0.15">
      <c r="A28" s="21"/>
      <c r="B28" s="25"/>
      <c r="C28" s="80" t="s">
        <v>296</v>
      </c>
    </row>
    <row r="29" spans="1:9" x14ac:dyDescent="0.15">
      <c r="A29" s="80" t="s">
        <v>314</v>
      </c>
      <c r="B29" s="106" t="s">
        <v>852</v>
      </c>
      <c r="C29" s="80" t="s">
        <v>294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>SUM(G29+H29)</f>
        <v>0</v>
      </c>
    </row>
    <row r="30" spans="1:9" x14ac:dyDescent="0.15">
      <c r="A30" s="80" t="s">
        <v>313</v>
      </c>
      <c r="B30" s="106" t="s">
        <v>853</v>
      </c>
      <c r="C30" s="80" t="s">
        <v>794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>SUM(G30+H30)</f>
        <v>0</v>
      </c>
    </row>
    <row r="31" spans="1:9" x14ac:dyDescent="0.15">
      <c r="A31" s="99"/>
      <c r="B31" s="99"/>
      <c r="C31" s="274" t="s">
        <v>7</v>
      </c>
      <c r="D31" s="217">
        <f t="shared" ref="D31:I31" si="3">+D25</f>
        <v>0</v>
      </c>
      <c r="E31" s="217">
        <f t="shared" si="3"/>
        <v>0</v>
      </c>
      <c r="F31" s="217">
        <f t="shared" si="3"/>
        <v>0</v>
      </c>
      <c r="G31" s="217">
        <f t="shared" si="3"/>
        <v>0</v>
      </c>
      <c r="H31" s="217">
        <f t="shared" si="3"/>
        <v>0</v>
      </c>
      <c r="I31" s="217">
        <f t="shared" si="3"/>
        <v>0</v>
      </c>
    </row>
    <row r="32" spans="1:9" x14ac:dyDescent="0.15">
      <c r="B32" s="106" t="s">
        <v>854</v>
      </c>
      <c r="C32" s="80" t="s">
        <v>1044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>SUM(G32+H32)</f>
        <v>0</v>
      </c>
    </row>
    <row r="33" spans="1:9" ht="11.25" thickBot="1" x14ac:dyDescent="0.2">
      <c r="C33" s="80"/>
      <c r="D33" s="3"/>
      <c r="E33" s="3"/>
      <c r="F33" s="3"/>
      <c r="G33" s="3"/>
    </row>
    <row r="34" spans="1:9" ht="12" thickTop="1" thickBot="1" x14ac:dyDescent="0.2">
      <c r="B34" s="106" t="s">
        <v>855</v>
      </c>
      <c r="C34" s="20" t="s">
        <v>981</v>
      </c>
      <c r="D34" s="113">
        <f t="shared" ref="D34:I34" si="4">SUM(D29:D32)</f>
        <v>0</v>
      </c>
      <c r="E34" s="113">
        <f t="shared" si="4"/>
        <v>0</v>
      </c>
      <c r="F34" s="113">
        <f t="shared" si="4"/>
        <v>0</v>
      </c>
      <c r="G34" s="113">
        <f t="shared" si="4"/>
        <v>0</v>
      </c>
      <c r="H34" s="113">
        <f t="shared" si="4"/>
        <v>0</v>
      </c>
      <c r="I34" s="113">
        <f t="shared" si="4"/>
        <v>0</v>
      </c>
    </row>
    <row r="35" spans="1:9" ht="11.25" thickTop="1" x14ac:dyDescent="0.15"/>
    <row r="36" spans="1:9" x14ac:dyDescent="0.15">
      <c r="A36" s="102" t="s">
        <v>66</v>
      </c>
      <c r="C36" s="130" t="s">
        <v>532</v>
      </c>
    </row>
    <row r="37" spans="1:9" x14ac:dyDescent="0.15">
      <c r="A37" s="235" t="s">
        <v>998</v>
      </c>
      <c r="B37" s="292" t="s">
        <v>856</v>
      </c>
      <c r="C37" s="89" t="s">
        <v>992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>SUM(G37+H37)</f>
        <v>0</v>
      </c>
    </row>
    <row r="38" spans="1:9" ht="11.25" customHeight="1" x14ac:dyDescent="0.15">
      <c r="A38" s="291" t="s">
        <v>1111</v>
      </c>
      <c r="B38" s="292" t="s">
        <v>857</v>
      </c>
      <c r="C38" s="89" t="s">
        <v>994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>SUM(G38+H38)</f>
        <v>0</v>
      </c>
    </row>
    <row r="39" spans="1:9" x14ac:dyDescent="0.15">
      <c r="A39" s="291" t="s">
        <v>1109</v>
      </c>
      <c r="B39" s="292" t="s">
        <v>858</v>
      </c>
      <c r="C39" s="286" t="s">
        <v>1110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>SUM(G39+H39)</f>
        <v>0</v>
      </c>
    </row>
    <row r="40" spans="1:9" ht="11.25" thickBot="1" x14ac:dyDescent="0.2">
      <c r="A40" s="235" t="s">
        <v>1002</v>
      </c>
      <c r="B40" s="292" t="s">
        <v>859</v>
      </c>
      <c r="C40" s="89" t="s">
        <v>996</v>
      </c>
      <c r="D40" s="97">
        <v>0</v>
      </c>
      <c r="E40" s="97">
        <v>0</v>
      </c>
      <c r="F40" s="97">
        <v>0</v>
      </c>
      <c r="G40" s="97">
        <v>0</v>
      </c>
      <c r="H40" s="26">
        <v>0</v>
      </c>
      <c r="I40" s="238">
        <f>SUM(G40+H40)</f>
        <v>0</v>
      </c>
    </row>
    <row r="41" spans="1:9" ht="12" thickTop="1" thickBot="1" x14ac:dyDescent="0.2">
      <c r="A41" s="96"/>
      <c r="B41" s="118" t="s">
        <v>864</v>
      </c>
      <c r="C41" s="1" t="s">
        <v>1116</v>
      </c>
      <c r="D41" s="98">
        <f t="shared" ref="D41:I41" si="5">SUM(D37:D40)</f>
        <v>0</v>
      </c>
      <c r="E41" s="98">
        <f t="shared" si="5"/>
        <v>0</v>
      </c>
      <c r="F41" s="98">
        <f t="shared" si="5"/>
        <v>0</v>
      </c>
      <c r="G41" s="98">
        <f t="shared" si="5"/>
        <v>0</v>
      </c>
      <c r="H41" s="98">
        <f t="shared" si="5"/>
        <v>0</v>
      </c>
      <c r="I41" s="111">
        <f t="shared" si="5"/>
        <v>0</v>
      </c>
    </row>
    <row r="42" spans="1:9" ht="12" thickTop="1" thickBot="1" x14ac:dyDescent="0.2">
      <c r="A42" s="96"/>
      <c r="C42" s="80"/>
    </row>
    <row r="43" spans="1:9" ht="11.25" thickBot="1" x14ac:dyDescent="0.2">
      <c r="A43" s="431" t="s">
        <v>743</v>
      </c>
      <c r="B43" s="431"/>
      <c r="C43" s="432"/>
      <c r="D43" s="131">
        <f t="shared" ref="D43:I43" si="6">D34+D41</f>
        <v>0</v>
      </c>
      <c r="E43" s="131">
        <f t="shared" si="6"/>
        <v>0</v>
      </c>
      <c r="F43" s="131">
        <f t="shared" si="6"/>
        <v>0</v>
      </c>
      <c r="G43" s="131">
        <f t="shared" si="6"/>
        <v>0</v>
      </c>
      <c r="H43" s="131">
        <f t="shared" si="6"/>
        <v>0</v>
      </c>
      <c r="I43" s="131">
        <f t="shared" si="6"/>
        <v>0</v>
      </c>
    </row>
    <row r="44" spans="1:9" x14ac:dyDescent="0.15">
      <c r="A44" s="96"/>
      <c r="C44" s="80" t="s">
        <v>524</v>
      </c>
    </row>
    <row r="45" spans="1:9" ht="11.25" thickBot="1" x14ac:dyDescent="0.2">
      <c r="A45" s="96"/>
      <c r="C45" s="80"/>
    </row>
    <row r="46" spans="1:9" ht="12" thickTop="1" thickBot="1" x14ac:dyDescent="0.2">
      <c r="C46" s="80" t="s">
        <v>525</v>
      </c>
      <c r="D46" s="113">
        <f t="shared" ref="D46:I46" si="7">D22</f>
        <v>0</v>
      </c>
      <c r="E46" s="113">
        <f t="shared" si="7"/>
        <v>0</v>
      </c>
      <c r="F46" s="113">
        <f t="shared" si="7"/>
        <v>0</v>
      </c>
      <c r="G46" s="113">
        <f t="shared" si="7"/>
        <v>0</v>
      </c>
      <c r="H46" s="113">
        <f t="shared" si="7"/>
        <v>0</v>
      </c>
      <c r="I46" s="113">
        <f t="shared" si="7"/>
        <v>0</v>
      </c>
    </row>
    <row r="47" spans="1:9" ht="11.25" thickTop="1" x14ac:dyDescent="0.15">
      <c r="A47" s="96"/>
      <c r="C47" s="80"/>
    </row>
    <row r="48" spans="1:9" x14ac:dyDescent="0.15">
      <c r="C48" s="80" t="s">
        <v>526</v>
      </c>
      <c r="D48" s="105">
        <f t="shared" ref="D48:I48" si="8">D43-D46</f>
        <v>0</v>
      </c>
      <c r="E48" s="105">
        <f t="shared" si="8"/>
        <v>0</v>
      </c>
      <c r="F48" s="105">
        <f t="shared" si="8"/>
        <v>0</v>
      </c>
      <c r="G48" s="105">
        <f t="shared" si="8"/>
        <v>0</v>
      </c>
      <c r="H48" s="105">
        <f t="shared" si="8"/>
        <v>0</v>
      </c>
      <c r="I48" s="105">
        <f t="shared" si="8"/>
        <v>0</v>
      </c>
    </row>
    <row r="52" spans="1:7" x14ac:dyDescent="0.15">
      <c r="A52" s="433" t="s">
        <v>1119</v>
      </c>
      <c r="B52" s="433"/>
      <c r="C52" s="433"/>
      <c r="D52" s="433"/>
      <c r="E52" s="433"/>
      <c r="F52" s="433"/>
      <c r="G52" s="433"/>
    </row>
  </sheetData>
  <mergeCells count="2">
    <mergeCell ref="A43:C43"/>
    <mergeCell ref="A52:G52"/>
  </mergeCells>
  <printOptions horizontalCentered="1"/>
  <pageMargins left="0.25" right="0.25" top="0.5" bottom="0.75" header="0.5" footer="0.5"/>
  <pageSetup scale="90" orientation="landscape" r:id="rId1"/>
  <headerFooter alignWithMargins="0">
    <oddFooter>&amp;CPage &amp;P of &amp;N&amp;R&amp;D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/>
  <dimension ref="A1:I59"/>
  <sheetViews>
    <sheetView zoomScaleNormal="100"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316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80" t="s">
        <v>317</v>
      </c>
      <c r="B6" s="106" t="s">
        <v>769</v>
      </c>
      <c r="C6" s="80" t="s">
        <v>860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80" t="s">
        <v>1070</v>
      </c>
      <c r="B7" s="106" t="s">
        <v>770</v>
      </c>
      <c r="C7" s="80" t="s">
        <v>322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4" si="0">SUM(G7+H7)</f>
        <v>0</v>
      </c>
    </row>
    <row r="8" spans="1:9" x14ac:dyDescent="0.15">
      <c r="A8" s="80" t="s">
        <v>318</v>
      </c>
      <c r="B8" s="106" t="s">
        <v>706</v>
      </c>
      <c r="C8" s="80" t="s">
        <v>861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319</v>
      </c>
      <c r="B9" s="106" t="s">
        <v>771</v>
      </c>
      <c r="C9" s="80" t="s">
        <v>862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99" t="s">
        <v>925</v>
      </c>
      <c r="B10" s="106" t="s">
        <v>833</v>
      </c>
      <c r="C10" s="80" t="s">
        <v>929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9" t="s">
        <v>926</v>
      </c>
      <c r="B11" s="106" t="s">
        <v>834</v>
      </c>
      <c r="C11" s="80" t="s">
        <v>790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99" t="s">
        <v>927</v>
      </c>
      <c r="B12" s="106" t="s">
        <v>835</v>
      </c>
      <c r="C12" s="80" t="s">
        <v>791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80" t="s">
        <v>62</v>
      </c>
      <c r="B13" s="106" t="s">
        <v>836</v>
      </c>
      <c r="C13" s="2" t="s">
        <v>607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80"/>
      <c r="B14" s="106" t="s">
        <v>844</v>
      </c>
      <c r="C14" s="89" t="s">
        <v>157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ht="11.25" thickBot="1" x14ac:dyDescent="0.2">
      <c r="A15" s="80"/>
      <c r="B15" s="106"/>
      <c r="C15" s="89"/>
    </row>
    <row r="16" spans="1:9" ht="12" thickTop="1" thickBot="1" x14ac:dyDescent="0.2">
      <c r="B16" s="106" t="s">
        <v>848</v>
      </c>
      <c r="C16" s="20" t="s">
        <v>983</v>
      </c>
      <c r="D16" s="111">
        <f t="shared" ref="D16:I16" si="1">SUM(D6:D14)</f>
        <v>0</v>
      </c>
      <c r="E16" s="111">
        <f t="shared" si="1"/>
        <v>0</v>
      </c>
      <c r="F16" s="111">
        <f t="shared" si="1"/>
        <v>0</v>
      </c>
      <c r="G16" s="111">
        <f t="shared" si="1"/>
        <v>0</v>
      </c>
      <c r="H16" s="111">
        <f t="shared" si="1"/>
        <v>0</v>
      </c>
      <c r="I16" s="111">
        <f t="shared" si="1"/>
        <v>0</v>
      </c>
    </row>
    <row r="17" spans="1:9" ht="12" thickTop="1" thickBot="1" x14ac:dyDescent="0.2">
      <c r="C17" s="80"/>
    </row>
    <row r="18" spans="1:9" ht="11.25" thickBot="1" x14ac:dyDescent="0.2">
      <c r="A18" s="20" t="s">
        <v>982</v>
      </c>
      <c r="D18" s="112">
        <f t="shared" ref="D18:I18" si="2">D4+D16</f>
        <v>0</v>
      </c>
      <c r="E18" s="112">
        <f t="shared" si="2"/>
        <v>0</v>
      </c>
      <c r="F18" s="112">
        <f t="shared" si="2"/>
        <v>0</v>
      </c>
      <c r="G18" s="112">
        <f t="shared" si="2"/>
        <v>0</v>
      </c>
      <c r="H18" s="112">
        <f t="shared" si="2"/>
        <v>0</v>
      </c>
      <c r="I18" s="112">
        <f t="shared" si="2"/>
        <v>0</v>
      </c>
    </row>
    <row r="20" spans="1:9" x14ac:dyDescent="0.15">
      <c r="A20" s="275" t="s">
        <v>584</v>
      </c>
      <c r="B20" s="192"/>
      <c r="C20" s="201" t="s">
        <v>580</v>
      </c>
      <c r="D20" s="123"/>
      <c r="E20" s="123"/>
      <c r="F20" s="123"/>
      <c r="G20" s="123"/>
      <c r="H20" s="123"/>
    </row>
    <row r="21" spans="1:9" x14ac:dyDescent="0.15">
      <c r="A21" s="193" t="s">
        <v>62</v>
      </c>
      <c r="B21" s="206" t="s">
        <v>8</v>
      </c>
      <c r="C21" s="2" t="s">
        <v>586</v>
      </c>
      <c r="D21" s="26">
        <v>0</v>
      </c>
      <c r="E21" s="26">
        <v>0</v>
      </c>
      <c r="F21" s="26">
        <v>0</v>
      </c>
      <c r="G21" s="26">
        <v>0</v>
      </c>
      <c r="H21" s="218">
        <v>0</v>
      </c>
      <c r="I21" s="219">
        <f>SUM(G21+H21)</f>
        <v>0</v>
      </c>
    </row>
    <row r="22" spans="1:9" x14ac:dyDescent="0.15">
      <c r="A22" s="193"/>
      <c r="B22" s="206"/>
      <c r="C22" s="2"/>
      <c r="D22" s="3"/>
      <c r="E22" s="3"/>
      <c r="F22" s="3"/>
      <c r="G22" s="3"/>
      <c r="H22" s="3"/>
    </row>
    <row r="23" spans="1:9" x14ac:dyDescent="0.15">
      <c r="A23" s="21" t="s">
        <v>143</v>
      </c>
      <c r="C23" s="130" t="s">
        <v>144</v>
      </c>
    </row>
    <row r="24" spans="1:9" x14ac:dyDescent="0.15">
      <c r="A24" s="80" t="s">
        <v>320</v>
      </c>
      <c r="B24" s="106" t="s">
        <v>849</v>
      </c>
      <c r="C24" s="1" t="s">
        <v>1465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ref="I24:I37" si="3">SUM(G24+H24)</f>
        <v>0</v>
      </c>
    </row>
    <row r="25" spans="1:9" x14ac:dyDescent="0.15">
      <c r="A25" s="80" t="s">
        <v>188</v>
      </c>
      <c r="B25" s="106" t="s">
        <v>845</v>
      </c>
      <c r="C25" s="80" t="s">
        <v>984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3"/>
        <v>0</v>
      </c>
    </row>
    <row r="26" spans="1:9" x14ac:dyDescent="0.15">
      <c r="A26" s="80" t="s">
        <v>309</v>
      </c>
      <c r="B26" s="106" t="s">
        <v>846</v>
      </c>
      <c r="C26" s="80" t="s">
        <v>110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3"/>
        <v>0</v>
      </c>
    </row>
    <row r="27" spans="1:9" x14ac:dyDescent="0.15">
      <c r="A27" s="99" t="s">
        <v>1054</v>
      </c>
      <c r="B27" s="106" t="s">
        <v>851</v>
      </c>
      <c r="C27" s="80" t="s">
        <v>114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3"/>
        <v>0</v>
      </c>
    </row>
    <row r="28" spans="1:9" x14ac:dyDescent="0.15">
      <c r="A28" s="80" t="s">
        <v>189</v>
      </c>
      <c r="B28" s="106" t="s">
        <v>852</v>
      </c>
      <c r="C28" s="80" t="s">
        <v>115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3"/>
        <v>0</v>
      </c>
    </row>
    <row r="29" spans="1:9" x14ac:dyDescent="0.15">
      <c r="A29" s="99" t="s">
        <v>146</v>
      </c>
      <c r="B29" s="106" t="s">
        <v>853</v>
      </c>
      <c r="C29" s="80" t="s">
        <v>116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3"/>
        <v>0</v>
      </c>
    </row>
    <row r="30" spans="1:9" x14ac:dyDescent="0.15">
      <c r="A30" s="99" t="s">
        <v>112</v>
      </c>
      <c r="B30" s="106" t="s">
        <v>854</v>
      </c>
      <c r="C30" s="80" t="s">
        <v>341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 t="shared" si="3"/>
        <v>0</v>
      </c>
    </row>
    <row r="31" spans="1:9" x14ac:dyDescent="0.15">
      <c r="A31" s="99" t="s">
        <v>113</v>
      </c>
      <c r="B31" s="106" t="s">
        <v>855</v>
      </c>
      <c r="C31" s="80" t="s">
        <v>342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 t="shared" si="3"/>
        <v>0</v>
      </c>
    </row>
    <row r="32" spans="1:9" x14ac:dyDescent="0.15">
      <c r="A32" s="99" t="s">
        <v>343</v>
      </c>
      <c r="B32" s="106" t="s">
        <v>856</v>
      </c>
      <c r="C32" s="80" t="s">
        <v>344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si="3"/>
        <v>0</v>
      </c>
    </row>
    <row r="33" spans="1:9" x14ac:dyDescent="0.15">
      <c r="A33" s="80" t="s">
        <v>191</v>
      </c>
      <c r="B33" s="106" t="s">
        <v>857</v>
      </c>
      <c r="C33" s="80" t="s">
        <v>119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3"/>
        <v>0</v>
      </c>
    </row>
    <row r="34" spans="1:9" x14ac:dyDescent="0.15">
      <c r="A34" s="80" t="s">
        <v>384</v>
      </c>
      <c r="B34" s="106" t="s">
        <v>859</v>
      </c>
      <c r="C34" s="80" t="s">
        <v>985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3"/>
        <v>0</v>
      </c>
    </row>
    <row r="35" spans="1:9" x14ac:dyDescent="0.15">
      <c r="A35" s="80" t="s">
        <v>863</v>
      </c>
      <c r="B35" s="106" t="s">
        <v>864</v>
      </c>
      <c r="C35" s="80" t="s">
        <v>986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3"/>
        <v>0</v>
      </c>
    </row>
    <row r="36" spans="1:9" x14ac:dyDescent="0.15">
      <c r="A36" s="99"/>
      <c r="B36" s="99"/>
      <c r="C36" s="274" t="s">
        <v>9</v>
      </c>
      <c r="D36" s="217">
        <f t="shared" ref="D36:I36" si="4">+D21</f>
        <v>0</v>
      </c>
      <c r="E36" s="217">
        <f t="shared" si="4"/>
        <v>0</v>
      </c>
      <c r="F36" s="217">
        <f t="shared" si="4"/>
        <v>0</v>
      </c>
      <c r="G36" s="217">
        <f t="shared" si="4"/>
        <v>0</v>
      </c>
      <c r="H36" s="217">
        <f t="shared" si="4"/>
        <v>0</v>
      </c>
      <c r="I36" s="217">
        <f t="shared" si="4"/>
        <v>0</v>
      </c>
    </row>
    <row r="37" spans="1:9" x14ac:dyDescent="0.15">
      <c r="B37" s="106" t="s">
        <v>865</v>
      </c>
      <c r="C37" s="80" t="s">
        <v>987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3"/>
        <v>0</v>
      </c>
    </row>
    <row r="38" spans="1:9" ht="11.25" thickBot="1" x14ac:dyDescent="0.2">
      <c r="C38" s="80"/>
      <c r="D38" s="3"/>
    </row>
    <row r="39" spans="1:9" ht="12" thickTop="1" thickBot="1" x14ac:dyDescent="0.2">
      <c r="B39" s="106" t="s">
        <v>866</v>
      </c>
      <c r="C39" s="20" t="s">
        <v>385</v>
      </c>
      <c r="D39" s="113">
        <f t="shared" ref="D39:I39" si="5">SUM(D24:D37)</f>
        <v>0</v>
      </c>
      <c r="E39" s="113">
        <f t="shared" si="5"/>
        <v>0</v>
      </c>
      <c r="F39" s="113">
        <f t="shared" si="5"/>
        <v>0</v>
      </c>
      <c r="G39" s="113">
        <f t="shared" si="5"/>
        <v>0</v>
      </c>
      <c r="H39" s="113">
        <f t="shared" si="5"/>
        <v>0</v>
      </c>
      <c r="I39" s="113">
        <f t="shared" si="5"/>
        <v>0</v>
      </c>
    </row>
    <row r="40" spans="1:9" ht="11.25" thickTop="1" x14ac:dyDescent="0.15"/>
    <row r="41" spans="1:9" x14ac:dyDescent="0.15">
      <c r="A41" s="102" t="s">
        <v>66</v>
      </c>
      <c r="C41" s="130" t="s">
        <v>532</v>
      </c>
    </row>
    <row r="42" spans="1:9" x14ac:dyDescent="0.15">
      <c r="A42" s="235" t="s">
        <v>998</v>
      </c>
      <c r="B42" s="106" t="s">
        <v>867</v>
      </c>
      <c r="C42" s="80" t="s">
        <v>992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>SUM(G42+H42)</f>
        <v>0</v>
      </c>
    </row>
    <row r="43" spans="1:9" x14ac:dyDescent="0.15">
      <c r="A43" s="291" t="s">
        <v>1112</v>
      </c>
      <c r="B43" s="106" t="s">
        <v>345</v>
      </c>
      <c r="C43" s="80" t="s">
        <v>993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38">
        <f>SUM(G43+H43)</f>
        <v>0</v>
      </c>
    </row>
    <row r="44" spans="1:9" x14ac:dyDescent="0.15">
      <c r="A44" s="291" t="s">
        <v>1111</v>
      </c>
      <c r="B44" s="106" t="s">
        <v>346</v>
      </c>
      <c r="C44" s="80" t="s">
        <v>994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38">
        <f>SUM(G44+H44)</f>
        <v>0</v>
      </c>
    </row>
    <row r="45" spans="1:9" ht="10.5" customHeight="1" x14ac:dyDescent="0.15">
      <c r="A45" s="291" t="s">
        <v>1109</v>
      </c>
      <c r="B45" s="292" t="s">
        <v>871</v>
      </c>
      <c r="C45" s="286" t="s">
        <v>1110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38">
        <f>SUM(G45+H45)</f>
        <v>0</v>
      </c>
    </row>
    <row r="46" spans="1:9" ht="11.25" thickBot="1" x14ac:dyDescent="0.2">
      <c r="A46" s="235" t="s">
        <v>1002</v>
      </c>
      <c r="B46" s="118" t="s">
        <v>872</v>
      </c>
      <c r="C46" s="80" t="s">
        <v>996</v>
      </c>
      <c r="D46" s="97">
        <v>0</v>
      </c>
      <c r="E46" s="97">
        <v>0</v>
      </c>
      <c r="F46" s="97">
        <v>0</v>
      </c>
      <c r="G46" s="97">
        <v>0</v>
      </c>
      <c r="H46" s="26">
        <v>0</v>
      </c>
      <c r="I46" s="238">
        <f>SUM(G46+H46)</f>
        <v>0</v>
      </c>
    </row>
    <row r="47" spans="1:9" ht="12" thickTop="1" thickBot="1" x14ac:dyDescent="0.2">
      <c r="A47" s="96"/>
      <c r="B47" s="118" t="s">
        <v>873</v>
      </c>
      <c r="C47" s="80" t="s">
        <v>386</v>
      </c>
      <c r="D47" s="98">
        <f t="shared" ref="D47:I47" si="6">SUM(D42:D46)</f>
        <v>0</v>
      </c>
      <c r="E47" s="98">
        <f t="shared" si="6"/>
        <v>0</v>
      </c>
      <c r="F47" s="98">
        <f t="shared" si="6"/>
        <v>0</v>
      </c>
      <c r="G47" s="98">
        <f t="shared" si="6"/>
        <v>0</v>
      </c>
      <c r="H47" s="98">
        <f t="shared" si="6"/>
        <v>0</v>
      </c>
      <c r="I47" s="111">
        <f t="shared" si="6"/>
        <v>0</v>
      </c>
    </row>
    <row r="48" spans="1:9" ht="12" thickTop="1" thickBot="1" x14ac:dyDescent="0.2">
      <c r="A48" s="96"/>
      <c r="C48" s="80"/>
    </row>
    <row r="49" spans="1:9" ht="11.25" thickBot="1" x14ac:dyDescent="0.2">
      <c r="A49" s="430" t="s">
        <v>387</v>
      </c>
      <c r="B49" s="430"/>
      <c r="C49" s="434"/>
      <c r="D49" s="131">
        <f t="shared" ref="D49:I49" si="7">D39+D47</f>
        <v>0</v>
      </c>
      <c r="E49" s="131">
        <f t="shared" si="7"/>
        <v>0</v>
      </c>
      <c r="F49" s="131">
        <f t="shared" si="7"/>
        <v>0</v>
      </c>
      <c r="G49" s="131">
        <f t="shared" si="7"/>
        <v>0</v>
      </c>
      <c r="H49" s="131">
        <f t="shared" si="7"/>
        <v>0</v>
      </c>
      <c r="I49" s="131">
        <f t="shared" si="7"/>
        <v>0</v>
      </c>
    </row>
    <row r="50" spans="1:9" x14ac:dyDescent="0.15">
      <c r="A50" s="96"/>
      <c r="C50" s="80" t="s">
        <v>524</v>
      </c>
    </row>
    <row r="51" spans="1:9" ht="11.25" thickBot="1" x14ac:dyDescent="0.2">
      <c r="A51" s="96"/>
      <c r="C51" s="80"/>
    </row>
    <row r="52" spans="1:9" ht="12" thickTop="1" thickBot="1" x14ac:dyDescent="0.2">
      <c r="C52" s="80" t="s">
        <v>525</v>
      </c>
      <c r="D52" s="113">
        <f t="shared" ref="D52:I52" si="8">D18</f>
        <v>0</v>
      </c>
      <c r="E52" s="113">
        <f t="shared" si="8"/>
        <v>0</v>
      </c>
      <c r="F52" s="113">
        <f t="shared" si="8"/>
        <v>0</v>
      </c>
      <c r="G52" s="113">
        <f t="shared" si="8"/>
        <v>0</v>
      </c>
      <c r="H52" s="113">
        <f t="shared" si="8"/>
        <v>0</v>
      </c>
      <c r="I52" s="113">
        <f t="shared" si="8"/>
        <v>0</v>
      </c>
    </row>
    <row r="53" spans="1:9" ht="11.25" thickTop="1" x14ac:dyDescent="0.15"/>
    <row r="54" spans="1:9" x14ac:dyDescent="0.15">
      <c r="C54" s="80" t="s">
        <v>526</v>
      </c>
      <c r="D54" s="105">
        <f t="shared" ref="D54:I54" si="9">D49-D52</f>
        <v>0</v>
      </c>
      <c r="E54" s="105">
        <f t="shared" si="9"/>
        <v>0</v>
      </c>
      <c r="F54" s="105">
        <f t="shared" si="9"/>
        <v>0</v>
      </c>
      <c r="G54" s="105">
        <f t="shared" si="9"/>
        <v>0</v>
      </c>
      <c r="H54" s="105">
        <f t="shared" si="9"/>
        <v>0</v>
      </c>
      <c r="I54" s="105">
        <f t="shared" si="9"/>
        <v>0</v>
      </c>
    </row>
    <row r="59" spans="1:9" x14ac:dyDescent="0.15">
      <c r="A59" s="80" t="s">
        <v>315</v>
      </c>
    </row>
  </sheetData>
  <sheetProtection formatCells="0" formatColumns="0" formatRows="0"/>
  <mergeCells count="1">
    <mergeCell ref="A49:C49"/>
  </mergeCells>
  <phoneticPr fontId="12" type="noConversion"/>
  <printOptions horizontalCentered="1"/>
  <pageMargins left="0.25" right="0.25" top="0.5" bottom="0.75" header="0.5" footer="0.5"/>
  <pageSetup scale="90" firstPageNumber="38" fitToHeight="0" orientation="landscape" r:id="rId1"/>
  <headerFooter alignWithMargins="0">
    <oddFooter>&amp;CPage &amp;P of &amp;N&amp;R&amp;D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1:I45"/>
  <sheetViews>
    <sheetView zoomScaleNormal="100"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4" width="16.6640625" customWidth="1"/>
    <col min="5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381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1" t="s">
        <v>1061</v>
      </c>
      <c r="C5" s="130" t="s">
        <v>141</v>
      </c>
      <c r="E5"/>
      <c r="F5"/>
      <c r="G5"/>
    </row>
    <row r="6" spans="1:9" x14ac:dyDescent="0.15">
      <c r="A6" s="80" t="s">
        <v>1063</v>
      </c>
      <c r="B6" s="106" t="s">
        <v>769</v>
      </c>
      <c r="C6" s="80" t="s">
        <v>197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 t="shared" ref="I6:I11" si="0">SUM(G6+H6)</f>
        <v>0</v>
      </c>
    </row>
    <row r="7" spans="1:9" x14ac:dyDescent="0.15">
      <c r="A7" s="80" t="s">
        <v>1064</v>
      </c>
      <c r="B7" s="106" t="s">
        <v>770</v>
      </c>
      <c r="C7" s="80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si="0"/>
        <v>0</v>
      </c>
    </row>
    <row r="8" spans="1:9" x14ac:dyDescent="0.15">
      <c r="A8" s="80" t="s">
        <v>1066</v>
      </c>
      <c r="B8" s="106" t="s">
        <v>771</v>
      </c>
      <c r="C8" s="80" t="s">
        <v>839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1070</v>
      </c>
      <c r="B9" s="106" t="s">
        <v>832</v>
      </c>
      <c r="C9" s="80" t="s">
        <v>322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62</v>
      </c>
      <c r="B10" s="106" t="s">
        <v>833</v>
      </c>
      <c r="C10" s="2" t="s">
        <v>746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B11" s="106" t="s">
        <v>834</v>
      </c>
      <c r="C11" s="80" t="s">
        <v>157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ht="11.25" thickBot="1" x14ac:dyDescent="0.2">
      <c r="B12" s="106"/>
      <c r="C12" s="80"/>
      <c r="D12" s="3"/>
      <c r="E12" s="3"/>
      <c r="F12" s="3"/>
      <c r="G12" s="3"/>
    </row>
    <row r="13" spans="1:9" ht="12" thickTop="1" thickBot="1" x14ac:dyDescent="0.2">
      <c r="B13" s="106" t="s">
        <v>835</v>
      </c>
      <c r="C13" s="20" t="s">
        <v>158</v>
      </c>
      <c r="D13" s="111">
        <f t="shared" ref="D13:I13" si="1">SUM(D6:D11)</f>
        <v>0</v>
      </c>
      <c r="E13" s="111">
        <f t="shared" si="1"/>
        <v>0</v>
      </c>
      <c r="F13" s="111">
        <f t="shared" si="1"/>
        <v>0</v>
      </c>
      <c r="G13" s="111">
        <f t="shared" si="1"/>
        <v>0</v>
      </c>
      <c r="H13" s="111">
        <f t="shared" si="1"/>
        <v>0</v>
      </c>
      <c r="I13" s="111">
        <f t="shared" si="1"/>
        <v>0</v>
      </c>
    </row>
    <row r="14" spans="1:9" ht="12" thickTop="1" thickBot="1" x14ac:dyDescent="0.2">
      <c r="C14" s="80"/>
      <c r="D14" s="105"/>
    </row>
    <row r="15" spans="1:9" ht="11.25" thickBot="1" x14ac:dyDescent="0.2">
      <c r="A15" s="20" t="s">
        <v>159</v>
      </c>
      <c r="D15" s="112">
        <f t="shared" ref="D15:I15" si="2">D4+D13</f>
        <v>0</v>
      </c>
      <c r="E15" s="112">
        <f t="shared" si="2"/>
        <v>0</v>
      </c>
      <c r="F15" s="112">
        <f t="shared" si="2"/>
        <v>0</v>
      </c>
      <c r="G15" s="112">
        <f t="shared" si="2"/>
        <v>0</v>
      </c>
      <c r="H15" s="112">
        <f t="shared" si="2"/>
        <v>0</v>
      </c>
      <c r="I15" s="112">
        <f t="shared" si="2"/>
        <v>0</v>
      </c>
    </row>
    <row r="16" spans="1:9" x14ac:dyDescent="0.15">
      <c r="A16" s="20"/>
      <c r="D16" s="105"/>
    </row>
    <row r="17" spans="1:9" x14ac:dyDescent="0.15">
      <c r="A17" s="21" t="s">
        <v>143</v>
      </c>
      <c r="C17" s="130" t="s">
        <v>144</v>
      </c>
    </row>
    <row r="18" spans="1:9" x14ac:dyDescent="0.15">
      <c r="A18" s="80" t="s">
        <v>320</v>
      </c>
      <c r="B18" s="106" t="s">
        <v>836</v>
      </c>
      <c r="C18" s="1" t="s">
        <v>1465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ref="I18:I25" si="3">SUM(G18+H18)</f>
        <v>0</v>
      </c>
    </row>
    <row r="19" spans="1:9" x14ac:dyDescent="0.15">
      <c r="A19" s="80" t="s">
        <v>188</v>
      </c>
      <c r="B19" s="106" t="s">
        <v>844</v>
      </c>
      <c r="C19" s="80" t="s">
        <v>984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si="3"/>
        <v>0</v>
      </c>
    </row>
    <row r="20" spans="1:9" x14ac:dyDescent="0.15">
      <c r="A20" s="80" t="s">
        <v>309</v>
      </c>
      <c r="B20" s="106" t="s">
        <v>848</v>
      </c>
      <c r="C20" s="80" t="s">
        <v>110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3"/>
        <v>0</v>
      </c>
    </row>
    <row r="21" spans="1:9" x14ac:dyDescent="0.15">
      <c r="A21" s="80" t="s">
        <v>189</v>
      </c>
      <c r="B21" s="106" t="s">
        <v>849</v>
      </c>
      <c r="C21" s="80" t="s">
        <v>115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3"/>
        <v>0</v>
      </c>
    </row>
    <row r="22" spans="1:9" x14ac:dyDescent="0.15">
      <c r="A22" s="80" t="s">
        <v>190</v>
      </c>
      <c r="B22" s="106" t="s">
        <v>845</v>
      </c>
      <c r="C22" s="80" t="s">
        <v>116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si="3"/>
        <v>0</v>
      </c>
    </row>
    <row r="23" spans="1:9" x14ac:dyDescent="0.15">
      <c r="A23" s="80" t="s">
        <v>191</v>
      </c>
      <c r="B23" s="106" t="s">
        <v>846</v>
      </c>
      <c r="C23" s="80" t="s">
        <v>119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3"/>
        <v>0</v>
      </c>
    </row>
    <row r="24" spans="1:9" x14ac:dyDescent="0.15">
      <c r="A24" s="80" t="s">
        <v>192</v>
      </c>
      <c r="B24" s="106" t="s">
        <v>851</v>
      </c>
      <c r="C24" s="80" t="s">
        <v>985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3"/>
        <v>0</v>
      </c>
    </row>
    <row r="25" spans="1:9" x14ac:dyDescent="0.15">
      <c r="A25" s="80" t="s">
        <v>863</v>
      </c>
      <c r="B25" s="106" t="s">
        <v>852</v>
      </c>
      <c r="C25" s="80" t="s">
        <v>986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3"/>
        <v>0</v>
      </c>
    </row>
    <row r="26" spans="1:9" ht="11.25" thickBot="1" x14ac:dyDescent="0.2">
      <c r="A26" s="80"/>
      <c r="C26" s="80"/>
      <c r="D26" s="3"/>
    </row>
    <row r="27" spans="1:9" ht="12" thickTop="1" thickBot="1" x14ac:dyDescent="0.2">
      <c r="B27" s="106" t="s">
        <v>853</v>
      </c>
      <c r="C27" s="20" t="s">
        <v>991</v>
      </c>
      <c r="D27" s="111">
        <f t="shared" ref="D27:I27" si="4">SUM(D18:D25)</f>
        <v>0</v>
      </c>
      <c r="E27" s="111">
        <f t="shared" si="4"/>
        <v>0</v>
      </c>
      <c r="F27" s="111">
        <f t="shared" si="4"/>
        <v>0</v>
      </c>
      <c r="G27" s="111">
        <f t="shared" si="4"/>
        <v>0</v>
      </c>
      <c r="H27" s="111">
        <f t="shared" si="4"/>
        <v>0</v>
      </c>
      <c r="I27" s="111">
        <f t="shared" si="4"/>
        <v>0</v>
      </c>
    </row>
    <row r="28" spans="1:9" ht="11.25" thickTop="1" x14ac:dyDescent="0.15"/>
    <row r="29" spans="1:9" x14ac:dyDescent="0.15">
      <c r="A29" s="102" t="s">
        <v>66</v>
      </c>
      <c r="C29" s="130" t="s">
        <v>532</v>
      </c>
      <c r="D29" s="105"/>
    </row>
    <row r="30" spans="1:9" x14ac:dyDescent="0.15">
      <c r="A30" s="235" t="s">
        <v>998</v>
      </c>
      <c r="B30" s="106" t="s">
        <v>854</v>
      </c>
      <c r="C30" s="80" t="s">
        <v>992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>SUM(G30+H30)</f>
        <v>0</v>
      </c>
    </row>
    <row r="31" spans="1:9" x14ac:dyDescent="0.15">
      <c r="A31" s="291" t="s">
        <v>1112</v>
      </c>
      <c r="B31" s="106" t="s">
        <v>855</v>
      </c>
      <c r="C31" s="80" t="s">
        <v>993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>SUM(G31+H31)</f>
        <v>0</v>
      </c>
    </row>
    <row r="32" spans="1:9" x14ac:dyDescent="0.15">
      <c r="A32" s="291" t="s">
        <v>1111</v>
      </c>
      <c r="B32" s="106" t="s">
        <v>856</v>
      </c>
      <c r="C32" s="80" t="s">
        <v>994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>SUM(G32+H32)</f>
        <v>0</v>
      </c>
    </row>
    <row r="33" spans="1:9" ht="9.75" customHeight="1" x14ac:dyDescent="0.15">
      <c r="A33" s="291" t="s">
        <v>1109</v>
      </c>
      <c r="B33" s="292" t="s">
        <v>857</v>
      </c>
      <c r="C33" s="286" t="s">
        <v>1110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>SUM(G33+H33)</f>
        <v>0</v>
      </c>
    </row>
    <row r="34" spans="1:9" ht="11.25" thickBot="1" x14ac:dyDescent="0.2">
      <c r="A34" s="235" t="s">
        <v>1002</v>
      </c>
      <c r="B34" s="106" t="s">
        <v>858</v>
      </c>
      <c r="C34" s="80" t="s">
        <v>996</v>
      </c>
      <c r="D34" s="97">
        <v>0</v>
      </c>
      <c r="E34" s="97">
        <v>0</v>
      </c>
      <c r="F34" s="97">
        <v>0</v>
      </c>
      <c r="G34" s="97">
        <v>0</v>
      </c>
      <c r="H34" s="26">
        <v>0</v>
      </c>
      <c r="I34" s="238">
        <f>SUM(G34+H34)</f>
        <v>0</v>
      </c>
    </row>
    <row r="35" spans="1:9" ht="12" thickTop="1" thickBot="1" x14ac:dyDescent="0.2">
      <c r="A35" s="96"/>
      <c r="B35" s="106" t="s">
        <v>859</v>
      </c>
      <c r="C35" s="1" t="s">
        <v>1120</v>
      </c>
      <c r="D35" s="98">
        <f t="shared" ref="D35:I35" si="5">SUM(D30:D34)</f>
        <v>0</v>
      </c>
      <c r="E35" s="98">
        <f t="shared" si="5"/>
        <v>0</v>
      </c>
      <c r="F35" s="98">
        <f t="shared" si="5"/>
        <v>0</v>
      </c>
      <c r="G35" s="98">
        <f t="shared" si="5"/>
        <v>0</v>
      </c>
      <c r="H35" s="98">
        <f t="shared" si="5"/>
        <v>0</v>
      </c>
      <c r="I35" s="111">
        <f t="shared" si="5"/>
        <v>0</v>
      </c>
    </row>
    <row r="36" spans="1:9" ht="12" thickTop="1" thickBot="1" x14ac:dyDescent="0.2">
      <c r="A36" s="96"/>
      <c r="C36" s="80"/>
      <c r="D36" s="105"/>
    </row>
    <row r="37" spans="1:9" ht="11.25" thickBot="1" x14ac:dyDescent="0.2">
      <c r="A37" s="430" t="s">
        <v>744</v>
      </c>
      <c r="B37" s="430"/>
      <c r="C37" s="434"/>
      <c r="D37" s="131">
        <f t="shared" ref="D37:I37" si="6">D27+D35</f>
        <v>0</v>
      </c>
      <c r="E37" s="131">
        <f t="shared" si="6"/>
        <v>0</v>
      </c>
      <c r="F37" s="131">
        <f t="shared" si="6"/>
        <v>0</v>
      </c>
      <c r="G37" s="131">
        <f t="shared" si="6"/>
        <v>0</v>
      </c>
      <c r="H37" s="131">
        <f t="shared" si="6"/>
        <v>0</v>
      </c>
      <c r="I37" s="131">
        <f t="shared" si="6"/>
        <v>0</v>
      </c>
    </row>
    <row r="38" spans="1:9" x14ac:dyDescent="0.15">
      <c r="A38" s="96"/>
      <c r="C38" s="80" t="s">
        <v>524</v>
      </c>
      <c r="D38" s="105"/>
    </row>
    <row r="39" spans="1:9" ht="11.25" thickBot="1" x14ac:dyDescent="0.2">
      <c r="A39" s="96"/>
      <c r="C39" s="80"/>
      <c r="D39" s="105"/>
    </row>
    <row r="40" spans="1:9" ht="12" thickTop="1" thickBot="1" x14ac:dyDescent="0.2">
      <c r="C40" s="80" t="s">
        <v>525</v>
      </c>
      <c r="D40" s="113">
        <f t="shared" ref="D40:I40" si="7">D15</f>
        <v>0</v>
      </c>
      <c r="E40" s="113">
        <f t="shared" si="7"/>
        <v>0</v>
      </c>
      <c r="F40" s="113">
        <f t="shared" si="7"/>
        <v>0</v>
      </c>
      <c r="G40" s="113">
        <f t="shared" si="7"/>
        <v>0</v>
      </c>
      <c r="H40" s="113">
        <f t="shared" si="7"/>
        <v>0</v>
      </c>
      <c r="I40" s="113">
        <f t="shared" si="7"/>
        <v>0</v>
      </c>
    </row>
    <row r="41" spans="1:9" ht="11.25" thickTop="1" x14ac:dyDescent="0.15">
      <c r="D41" s="105"/>
    </row>
    <row r="42" spans="1:9" x14ac:dyDescent="0.15">
      <c r="C42" s="80" t="s">
        <v>526</v>
      </c>
      <c r="D42" s="105">
        <f t="shared" ref="D42:I42" si="8">D37-D40</f>
        <v>0</v>
      </c>
      <c r="E42" s="105">
        <f t="shared" si="8"/>
        <v>0</v>
      </c>
      <c r="F42" s="105">
        <f t="shared" si="8"/>
        <v>0</v>
      </c>
      <c r="G42" s="105">
        <f t="shared" si="8"/>
        <v>0</v>
      </c>
      <c r="H42" s="105">
        <f t="shared" si="8"/>
        <v>0</v>
      </c>
      <c r="I42" s="105">
        <f t="shared" si="8"/>
        <v>0</v>
      </c>
    </row>
    <row r="45" spans="1:9" x14ac:dyDescent="0.15">
      <c r="A45" s="128" t="s">
        <v>748</v>
      </c>
    </row>
  </sheetData>
  <sheetProtection formatCells="0" formatColumns="0" formatRows="0"/>
  <mergeCells count="1">
    <mergeCell ref="A37:C37"/>
  </mergeCells>
  <phoneticPr fontId="12" type="noConversion"/>
  <printOptions horizontalCentered="1"/>
  <pageMargins left="0.25" right="0.25" top="0.5" bottom="0.75" header="0.5" footer="0.5"/>
  <pageSetup scale="90" firstPageNumber="39" fitToHeight="0" orientation="landscape" r:id="rId1"/>
  <headerFooter alignWithMargins="0">
    <oddFooter>&amp;CPage &amp;P of &amp;N&amp;R&amp;D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1:I97"/>
  <sheetViews>
    <sheetView zoomScaleNormal="100" workbookViewId="0">
      <pane ySplit="3" topLeftCell="A16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382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/>
      <c r="E4" s="24"/>
      <c r="F4" s="24"/>
      <c r="G4" s="24"/>
      <c r="H4" s="24"/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80" t="s">
        <v>1063</v>
      </c>
      <c r="B6" s="106" t="s">
        <v>769</v>
      </c>
      <c r="C6" s="80" t="s">
        <v>151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80" t="s">
        <v>1064</v>
      </c>
      <c r="B7" s="106" t="s">
        <v>770</v>
      </c>
      <c r="C7" s="80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21" si="0">SUM(G7+H7)</f>
        <v>0</v>
      </c>
    </row>
    <row r="8" spans="1:9" x14ac:dyDescent="0.15">
      <c r="A8" s="99" t="s">
        <v>150</v>
      </c>
      <c r="B8" s="106" t="s">
        <v>771</v>
      </c>
      <c r="C8" s="80" t="s">
        <v>152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1070</v>
      </c>
      <c r="B9" s="106" t="s">
        <v>832</v>
      </c>
      <c r="C9" s="80" t="s">
        <v>322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767</v>
      </c>
      <c r="B10" s="106" t="s">
        <v>833</v>
      </c>
      <c r="C10" s="80" t="s">
        <v>153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9" t="s">
        <v>52</v>
      </c>
      <c r="B11" s="106" t="s">
        <v>834</v>
      </c>
      <c r="C11" s="80" t="s">
        <v>759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80" t="s">
        <v>54</v>
      </c>
      <c r="B12" s="106" t="s">
        <v>835</v>
      </c>
      <c r="C12" s="80" t="s">
        <v>330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99" t="s">
        <v>551</v>
      </c>
      <c r="B13" s="106" t="s">
        <v>836</v>
      </c>
      <c r="C13" s="80" t="s">
        <v>331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99" t="s">
        <v>552</v>
      </c>
      <c r="B14" s="106" t="s">
        <v>844</v>
      </c>
      <c r="C14" s="80" t="s">
        <v>154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99" t="s">
        <v>155</v>
      </c>
      <c r="B15" s="106" t="s">
        <v>848</v>
      </c>
      <c r="C15" s="80" t="s">
        <v>156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A16" s="99" t="s">
        <v>319</v>
      </c>
      <c r="B16" s="106" t="s">
        <v>849</v>
      </c>
      <c r="C16" s="80" t="s">
        <v>761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x14ac:dyDescent="0.15">
      <c r="A17" s="108" t="s">
        <v>62</v>
      </c>
      <c r="B17" s="106" t="s">
        <v>845</v>
      </c>
      <c r="C17" s="2" t="s">
        <v>612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38">
        <f t="shared" si="0"/>
        <v>0</v>
      </c>
    </row>
    <row r="18" spans="1:9" x14ac:dyDescent="0.15">
      <c r="A18" s="110" t="s">
        <v>377</v>
      </c>
      <c r="B18" s="106" t="s">
        <v>864</v>
      </c>
      <c r="C18" s="89" t="s">
        <v>378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si="0"/>
        <v>0</v>
      </c>
    </row>
    <row r="19" spans="1:9" x14ac:dyDescent="0.15">
      <c r="A19" s="110" t="s">
        <v>376</v>
      </c>
      <c r="B19" s="106" t="s">
        <v>851</v>
      </c>
      <c r="C19" s="89" t="s">
        <v>70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si="0"/>
        <v>0</v>
      </c>
    </row>
    <row r="20" spans="1:9" x14ac:dyDescent="0.15">
      <c r="A20" s="80" t="s">
        <v>142</v>
      </c>
      <c r="B20" s="106" t="s">
        <v>852</v>
      </c>
      <c r="C20" s="272" t="s">
        <v>766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0"/>
        <v>0</v>
      </c>
    </row>
    <row r="21" spans="1:9" x14ac:dyDescent="0.15">
      <c r="B21" s="106" t="s">
        <v>853</v>
      </c>
      <c r="C21" s="80" t="s">
        <v>157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0"/>
        <v>0</v>
      </c>
    </row>
    <row r="22" spans="1:9" ht="11.25" thickBot="1" x14ac:dyDescent="0.2">
      <c r="C22" s="80"/>
      <c r="D22" s="3"/>
      <c r="E22" s="3"/>
      <c r="F22" s="3"/>
      <c r="G22" s="3"/>
    </row>
    <row r="23" spans="1:9" ht="12" thickTop="1" thickBot="1" x14ac:dyDescent="0.2">
      <c r="B23" s="106" t="s">
        <v>854</v>
      </c>
      <c r="C23" s="20" t="s">
        <v>745</v>
      </c>
      <c r="D23" s="111">
        <f t="shared" ref="D23:I23" si="1">SUM(D6:D21)</f>
        <v>0</v>
      </c>
      <c r="E23" s="111">
        <f t="shared" si="1"/>
        <v>0</v>
      </c>
      <c r="F23" s="111">
        <f t="shared" si="1"/>
        <v>0</v>
      </c>
      <c r="G23" s="111">
        <f t="shared" si="1"/>
        <v>0</v>
      </c>
      <c r="H23" s="111">
        <f t="shared" si="1"/>
        <v>0</v>
      </c>
      <c r="I23" s="111">
        <f t="shared" si="1"/>
        <v>0</v>
      </c>
    </row>
    <row r="24" spans="1:9" ht="12" thickTop="1" thickBot="1" x14ac:dyDescent="0.2">
      <c r="C24" s="99"/>
    </row>
    <row r="25" spans="1:9" ht="10.5" customHeight="1" thickBot="1" x14ac:dyDescent="0.2">
      <c r="A25" s="20" t="s">
        <v>1079</v>
      </c>
      <c r="D25" s="112">
        <f t="shared" ref="D25:I25" si="2">D4+D23</f>
        <v>0</v>
      </c>
      <c r="E25" s="112">
        <f t="shared" si="2"/>
        <v>0</v>
      </c>
      <c r="F25" s="112">
        <f t="shared" si="2"/>
        <v>0</v>
      </c>
      <c r="G25" s="112">
        <f t="shared" si="2"/>
        <v>0</v>
      </c>
      <c r="H25" s="112">
        <f t="shared" si="2"/>
        <v>0</v>
      </c>
      <c r="I25" s="112">
        <f t="shared" si="2"/>
        <v>0</v>
      </c>
    </row>
    <row r="26" spans="1:9" ht="10.5" customHeight="1" x14ac:dyDescent="0.15">
      <c r="A26" s="20"/>
    </row>
    <row r="27" spans="1:9" x14ac:dyDescent="0.15">
      <c r="A27" s="275" t="s">
        <v>584</v>
      </c>
      <c r="B27" s="192"/>
      <c r="C27" s="201" t="s">
        <v>580</v>
      </c>
      <c r="D27" s="123"/>
      <c r="E27" s="123"/>
      <c r="F27" s="123"/>
      <c r="G27" s="123"/>
      <c r="H27" s="123"/>
    </row>
    <row r="28" spans="1:9" x14ac:dyDescent="0.15">
      <c r="A28" s="193" t="s">
        <v>62</v>
      </c>
      <c r="B28" s="206" t="s">
        <v>940</v>
      </c>
      <c r="C28" s="2" t="s">
        <v>586</v>
      </c>
      <c r="D28" s="26">
        <v>0</v>
      </c>
      <c r="E28" s="26">
        <v>0</v>
      </c>
      <c r="F28" s="26">
        <v>0</v>
      </c>
      <c r="G28" s="26">
        <v>0</v>
      </c>
      <c r="H28" s="218">
        <v>0</v>
      </c>
      <c r="I28" s="219">
        <f>SUM(G28+H28)</f>
        <v>0</v>
      </c>
    </row>
    <row r="29" spans="1:9" x14ac:dyDescent="0.15">
      <c r="A29" s="193"/>
      <c r="B29" s="206"/>
      <c r="C29" s="2"/>
      <c r="D29" s="3"/>
      <c r="E29" s="3"/>
      <c r="F29" s="3"/>
      <c r="G29" s="3"/>
      <c r="H29" s="3"/>
    </row>
    <row r="30" spans="1:9" x14ac:dyDescent="0.15">
      <c r="A30" s="21" t="s">
        <v>143</v>
      </c>
      <c r="C30" s="130" t="s">
        <v>144</v>
      </c>
    </row>
    <row r="31" spans="1:9" x14ac:dyDescent="0.15">
      <c r="A31" s="21"/>
      <c r="B31" s="25"/>
      <c r="C31" s="105" t="s">
        <v>800</v>
      </c>
    </row>
    <row r="32" spans="1:9" x14ac:dyDescent="0.15">
      <c r="A32" s="99" t="s">
        <v>1048</v>
      </c>
      <c r="B32" s="106" t="s">
        <v>855</v>
      </c>
      <c r="C32" s="1" t="s">
        <v>353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ref="I32:I45" si="3">SUM(G32+H32)</f>
        <v>0</v>
      </c>
    </row>
    <row r="33" spans="1:9" x14ac:dyDescent="0.15">
      <c r="A33" s="99" t="s">
        <v>1049</v>
      </c>
      <c r="B33" s="106" t="s">
        <v>856</v>
      </c>
      <c r="C33" s="1" t="s">
        <v>1464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3"/>
        <v>0</v>
      </c>
    </row>
    <row r="34" spans="1:9" x14ac:dyDescent="0.15">
      <c r="A34" s="99" t="s">
        <v>1050</v>
      </c>
      <c r="B34" s="106" t="s">
        <v>857</v>
      </c>
      <c r="C34" s="80" t="s">
        <v>850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3"/>
        <v>0</v>
      </c>
    </row>
    <row r="35" spans="1:9" x14ac:dyDescent="0.15">
      <c r="A35" s="106" t="s">
        <v>1051</v>
      </c>
      <c r="B35" s="106" t="s">
        <v>858</v>
      </c>
      <c r="C35" s="80" t="s">
        <v>293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3"/>
        <v>0</v>
      </c>
    </row>
    <row r="36" spans="1:9" x14ac:dyDescent="0.15">
      <c r="A36" s="99" t="s">
        <v>1052</v>
      </c>
      <c r="B36" s="106" t="s">
        <v>859</v>
      </c>
      <c r="C36" s="80" t="s">
        <v>78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3"/>
        <v>0</v>
      </c>
    </row>
    <row r="37" spans="1:9" x14ac:dyDescent="0.15">
      <c r="A37" s="99" t="s">
        <v>1053</v>
      </c>
      <c r="B37" s="106" t="s">
        <v>864</v>
      </c>
      <c r="C37" s="80" t="s">
        <v>110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3"/>
        <v>0</v>
      </c>
    </row>
    <row r="38" spans="1:9" x14ac:dyDescent="0.15">
      <c r="A38" s="99" t="s">
        <v>1054</v>
      </c>
      <c r="B38" s="99" t="s">
        <v>865</v>
      </c>
      <c r="C38" s="105" t="s">
        <v>114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3"/>
        <v>0</v>
      </c>
    </row>
    <row r="39" spans="1:9" x14ac:dyDescent="0.15">
      <c r="A39" s="80" t="s">
        <v>145</v>
      </c>
      <c r="B39" s="106" t="s">
        <v>866</v>
      </c>
      <c r="C39" s="80" t="s">
        <v>115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3"/>
        <v>0</v>
      </c>
    </row>
    <row r="40" spans="1:9" x14ac:dyDescent="0.15">
      <c r="A40" s="99" t="s">
        <v>146</v>
      </c>
      <c r="B40" s="106" t="s">
        <v>867</v>
      </c>
      <c r="C40" s="80" t="s">
        <v>116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3"/>
        <v>0</v>
      </c>
    </row>
    <row r="41" spans="1:9" x14ac:dyDescent="0.15">
      <c r="A41" s="99" t="s">
        <v>112</v>
      </c>
      <c r="B41" s="106" t="s">
        <v>869</v>
      </c>
      <c r="C41" s="80" t="s">
        <v>341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3"/>
        <v>0</v>
      </c>
    </row>
    <row r="42" spans="1:9" x14ac:dyDescent="0.15">
      <c r="A42" s="99" t="s">
        <v>113</v>
      </c>
      <c r="B42" s="106" t="s">
        <v>870</v>
      </c>
      <c r="C42" s="80" t="s">
        <v>342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 t="shared" si="3"/>
        <v>0</v>
      </c>
    </row>
    <row r="43" spans="1:9" x14ac:dyDescent="0.15">
      <c r="A43" s="99" t="s">
        <v>343</v>
      </c>
      <c r="B43" s="106" t="s">
        <v>871</v>
      </c>
      <c r="C43" s="80" t="s">
        <v>344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38">
        <f t="shared" si="3"/>
        <v>0</v>
      </c>
    </row>
    <row r="44" spans="1:9" x14ac:dyDescent="0.15">
      <c r="A44" s="99" t="s">
        <v>191</v>
      </c>
      <c r="B44" s="106" t="s">
        <v>872</v>
      </c>
      <c r="C44" s="80" t="s">
        <v>291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38">
        <f t="shared" si="3"/>
        <v>0</v>
      </c>
    </row>
    <row r="45" spans="1:9" x14ac:dyDescent="0.15">
      <c r="B45" s="106" t="s">
        <v>874</v>
      </c>
      <c r="C45" s="80" t="s">
        <v>1044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38">
        <f t="shared" si="3"/>
        <v>0</v>
      </c>
    </row>
    <row r="46" spans="1:9" ht="11.25" thickBot="1" x14ac:dyDescent="0.2">
      <c r="C46" s="80"/>
      <c r="D46" s="3"/>
      <c r="E46" s="3"/>
      <c r="F46" s="3"/>
      <c r="G46" s="3"/>
    </row>
    <row r="47" spans="1:9" ht="12" thickTop="1" thickBot="1" x14ac:dyDescent="0.2">
      <c r="B47" s="106" t="s">
        <v>875</v>
      </c>
      <c r="C47" s="80" t="s">
        <v>388</v>
      </c>
      <c r="D47" s="103">
        <f t="shared" ref="D47:I47" si="4">SUM(D32:D46)</f>
        <v>0</v>
      </c>
      <c r="E47" s="103">
        <f t="shared" si="4"/>
        <v>0</v>
      </c>
      <c r="F47" s="103">
        <f t="shared" si="4"/>
        <v>0</v>
      </c>
      <c r="G47" s="103">
        <f t="shared" si="4"/>
        <v>0</v>
      </c>
      <c r="H47" s="103">
        <f t="shared" si="4"/>
        <v>0</v>
      </c>
      <c r="I47" s="113">
        <f t="shared" si="4"/>
        <v>0</v>
      </c>
    </row>
    <row r="48" spans="1:9" ht="11.25" thickTop="1" x14ac:dyDescent="0.15">
      <c r="C48" s="80"/>
      <c r="D48" s="3"/>
      <c r="E48" s="3"/>
      <c r="F48" s="3"/>
      <c r="G48" s="3"/>
    </row>
    <row r="49" spans="1:9" x14ac:dyDescent="0.15">
      <c r="C49" s="80" t="s">
        <v>292</v>
      </c>
      <c r="D49" s="3"/>
      <c r="E49" s="3"/>
      <c r="F49" s="3"/>
      <c r="G49" s="3"/>
    </row>
    <row r="50" spans="1:9" x14ac:dyDescent="0.15">
      <c r="A50" s="99" t="s">
        <v>1048</v>
      </c>
      <c r="B50" s="106" t="s">
        <v>876</v>
      </c>
      <c r="C50" s="1" t="s">
        <v>353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38">
        <f t="shared" ref="I50:I63" si="5">SUM(G50+H50)</f>
        <v>0</v>
      </c>
    </row>
    <row r="51" spans="1:9" x14ac:dyDescent="0.15">
      <c r="A51" s="99" t="s">
        <v>1049</v>
      </c>
      <c r="B51" s="106" t="s">
        <v>877</v>
      </c>
      <c r="C51" s="1" t="s">
        <v>1464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38">
        <f t="shared" si="5"/>
        <v>0</v>
      </c>
    </row>
    <row r="52" spans="1:9" x14ac:dyDescent="0.15">
      <c r="A52" s="99" t="s">
        <v>1050</v>
      </c>
      <c r="B52" s="106" t="s">
        <v>878</v>
      </c>
      <c r="C52" s="80" t="s">
        <v>850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38">
        <f t="shared" si="5"/>
        <v>0</v>
      </c>
    </row>
    <row r="53" spans="1:9" x14ac:dyDescent="0.15">
      <c r="A53" s="106" t="s">
        <v>1051</v>
      </c>
      <c r="B53" s="106" t="s">
        <v>193</v>
      </c>
      <c r="C53" s="80" t="s">
        <v>293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38">
        <f t="shared" si="5"/>
        <v>0</v>
      </c>
    </row>
    <row r="54" spans="1:9" x14ac:dyDescent="0.15">
      <c r="A54" s="99" t="s">
        <v>1052</v>
      </c>
      <c r="B54" s="106" t="s">
        <v>194</v>
      </c>
      <c r="C54" s="80" t="s">
        <v>78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38">
        <f t="shared" si="5"/>
        <v>0</v>
      </c>
    </row>
    <row r="55" spans="1:9" x14ac:dyDescent="0.15">
      <c r="A55" s="99" t="s">
        <v>1053</v>
      </c>
      <c r="B55" s="106" t="s">
        <v>880</v>
      </c>
      <c r="C55" s="80" t="s">
        <v>110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38">
        <f t="shared" si="5"/>
        <v>0</v>
      </c>
    </row>
    <row r="56" spans="1:9" x14ac:dyDescent="0.15">
      <c r="A56" s="99" t="s">
        <v>1054</v>
      </c>
      <c r="B56" s="99" t="s">
        <v>881</v>
      </c>
      <c r="C56" s="105" t="s">
        <v>114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38">
        <f t="shared" si="5"/>
        <v>0</v>
      </c>
    </row>
    <row r="57" spans="1:9" x14ac:dyDescent="0.15">
      <c r="A57" s="80" t="s">
        <v>145</v>
      </c>
      <c r="B57" s="106" t="s">
        <v>882</v>
      </c>
      <c r="C57" s="80" t="s">
        <v>115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38">
        <f t="shared" si="5"/>
        <v>0</v>
      </c>
    </row>
    <row r="58" spans="1:9" x14ac:dyDescent="0.15">
      <c r="A58" s="99" t="s">
        <v>146</v>
      </c>
      <c r="B58" s="106" t="s">
        <v>883</v>
      </c>
      <c r="C58" s="80" t="s">
        <v>116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38">
        <f t="shared" si="5"/>
        <v>0</v>
      </c>
    </row>
    <row r="59" spans="1:9" x14ac:dyDescent="0.15">
      <c r="A59" s="99" t="s">
        <v>112</v>
      </c>
      <c r="B59" s="106" t="s">
        <v>884</v>
      </c>
      <c r="C59" s="80" t="s">
        <v>341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38">
        <f t="shared" si="5"/>
        <v>0</v>
      </c>
    </row>
    <row r="60" spans="1:9" x14ac:dyDescent="0.15">
      <c r="A60" s="99" t="s">
        <v>113</v>
      </c>
      <c r="B60" s="106" t="s">
        <v>885</v>
      </c>
      <c r="C60" s="80" t="s">
        <v>342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38">
        <f t="shared" si="5"/>
        <v>0</v>
      </c>
    </row>
    <row r="61" spans="1:9" x14ac:dyDescent="0.15">
      <c r="A61" s="99" t="s">
        <v>343</v>
      </c>
      <c r="B61" s="106" t="s">
        <v>886</v>
      </c>
      <c r="C61" s="80" t="s">
        <v>344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38">
        <f t="shared" si="5"/>
        <v>0</v>
      </c>
    </row>
    <row r="62" spans="1:9" x14ac:dyDescent="0.15">
      <c r="A62" s="99" t="s">
        <v>191</v>
      </c>
      <c r="B62" s="106" t="s">
        <v>890</v>
      </c>
      <c r="C62" s="80" t="s">
        <v>291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38">
        <f t="shared" si="5"/>
        <v>0</v>
      </c>
    </row>
    <row r="63" spans="1:9" x14ac:dyDescent="0.15">
      <c r="B63" s="106" t="s">
        <v>892</v>
      </c>
      <c r="C63" s="80" t="s">
        <v>1044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38">
        <f t="shared" si="5"/>
        <v>0</v>
      </c>
    </row>
    <row r="64" spans="1:9" ht="11.25" thickBot="1" x14ac:dyDescent="0.2">
      <c r="B64" s="106"/>
      <c r="C64" s="80"/>
      <c r="D64" s="3"/>
      <c r="E64" s="3"/>
      <c r="F64" s="3"/>
      <c r="G64" s="3"/>
    </row>
    <row r="65" spans="1:9" ht="12" thickTop="1" thickBot="1" x14ac:dyDescent="0.2">
      <c r="B65" s="106" t="s">
        <v>893</v>
      </c>
      <c r="C65" s="80" t="s">
        <v>389</v>
      </c>
      <c r="D65" s="103">
        <f t="shared" ref="D65:I65" si="6">SUM(D50:D64)</f>
        <v>0</v>
      </c>
      <c r="E65" s="103">
        <f t="shared" si="6"/>
        <v>0</v>
      </c>
      <c r="F65" s="103">
        <f t="shared" si="6"/>
        <v>0</v>
      </c>
      <c r="G65" s="103">
        <f t="shared" si="6"/>
        <v>0</v>
      </c>
      <c r="H65" s="103">
        <f t="shared" si="6"/>
        <v>0</v>
      </c>
      <c r="I65" s="103">
        <f t="shared" si="6"/>
        <v>0</v>
      </c>
    </row>
    <row r="66" spans="1:9" ht="11.25" thickTop="1" x14ac:dyDescent="0.15">
      <c r="C66" s="80"/>
      <c r="D66" s="3"/>
      <c r="E66" s="3"/>
      <c r="F66" s="3"/>
      <c r="G66" s="3"/>
    </row>
    <row r="67" spans="1:9" x14ac:dyDescent="0.15">
      <c r="B67" s="106"/>
      <c r="C67" s="80" t="s">
        <v>286</v>
      </c>
      <c r="D67" s="3"/>
      <c r="E67" s="3"/>
      <c r="F67" s="3"/>
      <c r="G67" s="3"/>
    </row>
    <row r="68" spans="1:9" x14ac:dyDescent="0.15">
      <c r="A68" s="106" t="s">
        <v>314</v>
      </c>
      <c r="B68" s="106" t="s">
        <v>894</v>
      </c>
      <c r="C68" s="80" t="s">
        <v>294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38">
        <f>SUM(G68+H68)</f>
        <v>0</v>
      </c>
    </row>
    <row r="69" spans="1:9" x14ac:dyDescent="0.15">
      <c r="A69" s="106" t="s">
        <v>313</v>
      </c>
      <c r="B69" s="106" t="s">
        <v>895</v>
      </c>
      <c r="C69" s="80" t="s">
        <v>295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38">
        <f>SUM(G69+H69)</f>
        <v>0</v>
      </c>
    </row>
    <row r="70" spans="1:9" x14ac:dyDescent="0.15">
      <c r="A70" s="201" t="s">
        <v>606</v>
      </c>
      <c r="B70" s="209"/>
      <c r="C70" s="89"/>
      <c r="D70" s="107"/>
      <c r="E70" s="107"/>
      <c r="F70" s="107"/>
      <c r="G70" s="107"/>
      <c r="H70" s="140"/>
      <c r="I70" s="281"/>
    </row>
    <row r="71" spans="1:9" x14ac:dyDescent="0.15">
      <c r="A71" s="123"/>
      <c r="B71" s="209"/>
      <c r="C71" s="274" t="s">
        <v>605</v>
      </c>
      <c r="D71" s="217">
        <f t="shared" ref="D71:I71" si="7">+D28</f>
        <v>0</v>
      </c>
      <c r="E71" s="217">
        <f t="shared" si="7"/>
        <v>0</v>
      </c>
      <c r="F71" s="217">
        <f t="shared" si="7"/>
        <v>0</v>
      </c>
      <c r="G71" s="217">
        <f t="shared" si="7"/>
        <v>0</v>
      </c>
      <c r="H71" s="217">
        <f t="shared" si="7"/>
        <v>0</v>
      </c>
      <c r="I71" s="217">
        <f t="shared" si="7"/>
        <v>0</v>
      </c>
    </row>
    <row r="72" spans="1:9" ht="11.25" thickBot="1" x14ac:dyDescent="0.2">
      <c r="C72" s="80"/>
      <c r="D72" s="3"/>
      <c r="E72" s="3"/>
      <c r="F72" s="3"/>
      <c r="G72" s="3"/>
    </row>
    <row r="73" spans="1:9" ht="12" thickTop="1" thickBot="1" x14ac:dyDescent="0.2">
      <c r="B73" s="106" t="s">
        <v>896</v>
      </c>
      <c r="C73" s="80" t="s">
        <v>391</v>
      </c>
      <c r="D73" s="104">
        <f t="shared" ref="D73:I73" si="8">SUM(D68:D72)</f>
        <v>0</v>
      </c>
      <c r="E73" s="104">
        <f t="shared" si="8"/>
        <v>0</v>
      </c>
      <c r="F73" s="104">
        <f t="shared" si="8"/>
        <v>0</v>
      </c>
      <c r="G73" s="104">
        <f t="shared" si="8"/>
        <v>0</v>
      </c>
      <c r="H73" s="104">
        <f t="shared" si="8"/>
        <v>0</v>
      </c>
      <c r="I73" s="113">
        <f t="shared" si="8"/>
        <v>0</v>
      </c>
    </row>
    <row r="74" spans="1:9" ht="12" thickTop="1" thickBot="1" x14ac:dyDescent="0.2">
      <c r="C74" s="80"/>
      <c r="D74" s="3"/>
      <c r="E74" s="3"/>
      <c r="F74" s="3"/>
      <c r="G74" s="3"/>
    </row>
    <row r="75" spans="1:9" ht="12" thickTop="1" thickBot="1" x14ac:dyDescent="0.2">
      <c r="B75" s="106" t="s">
        <v>897</v>
      </c>
      <c r="C75" s="20" t="s">
        <v>392</v>
      </c>
      <c r="D75" s="111">
        <f t="shared" ref="D75:I75" si="9">D47+D65+D73</f>
        <v>0</v>
      </c>
      <c r="E75" s="111">
        <f t="shared" si="9"/>
        <v>0</v>
      </c>
      <c r="F75" s="111">
        <f t="shared" si="9"/>
        <v>0</v>
      </c>
      <c r="G75" s="111">
        <f t="shared" si="9"/>
        <v>0</v>
      </c>
      <c r="H75" s="111">
        <f t="shared" si="9"/>
        <v>0</v>
      </c>
      <c r="I75" s="111">
        <f t="shared" si="9"/>
        <v>0</v>
      </c>
    </row>
    <row r="76" spans="1:9" ht="11.25" thickTop="1" x14ac:dyDescent="0.15"/>
    <row r="77" spans="1:9" x14ac:dyDescent="0.15">
      <c r="A77" s="102" t="s">
        <v>66</v>
      </c>
      <c r="C77" s="130" t="s">
        <v>532</v>
      </c>
    </row>
    <row r="78" spans="1:9" x14ac:dyDescent="0.15">
      <c r="A78" s="235" t="s">
        <v>998</v>
      </c>
      <c r="B78" s="106" t="s">
        <v>898</v>
      </c>
      <c r="C78" s="80" t="s">
        <v>992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38">
        <f>SUM(G78+H78)</f>
        <v>0</v>
      </c>
    </row>
    <row r="79" spans="1:9" x14ac:dyDescent="0.15">
      <c r="A79" s="291" t="s">
        <v>1112</v>
      </c>
      <c r="B79" s="106" t="s">
        <v>899</v>
      </c>
      <c r="C79" s="80" t="s">
        <v>993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38">
        <f>SUM(G79+H79)</f>
        <v>0</v>
      </c>
    </row>
    <row r="80" spans="1:9" x14ac:dyDescent="0.15">
      <c r="A80" s="291" t="s">
        <v>1111</v>
      </c>
      <c r="B80" s="106" t="s">
        <v>900</v>
      </c>
      <c r="C80" s="80" t="s">
        <v>994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38">
        <f>SUM(G80+H80)</f>
        <v>0</v>
      </c>
    </row>
    <row r="81" spans="1:9" x14ac:dyDescent="0.15">
      <c r="A81" s="291" t="s">
        <v>1109</v>
      </c>
      <c r="B81" s="106" t="s">
        <v>901</v>
      </c>
      <c r="C81" s="286" t="s">
        <v>1110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38">
        <f>SUM(G81+H81)</f>
        <v>0</v>
      </c>
    </row>
    <row r="82" spans="1:9" ht="11.25" customHeight="1" thickBot="1" x14ac:dyDescent="0.2">
      <c r="A82" s="235" t="s">
        <v>1002</v>
      </c>
      <c r="B82" s="106" t="s">
        <v>902</v>
      </c>
      <c r="C82" s="80" t="s">
        <v>996</v>
      </c>
      <c r="D82" s="97">
        <v>0</v>
      </c>
      <c r="E82" s="97">
        <v>0</v>
      </c>
      <c r="F82" s="97">
        <v>0</v>
      </c>
      <c r="G82" s="97">
        <v>0</v>
      </c>
      <c r="H82" s="26">
        <v>0</v>
      </c>
      <c r="I82" s="238">
        <f>SUM(G82+H82)</f>
        <v>0</v>
      </c>
    </row>
    <row r="83" spans="1:9" ht="12" thickTop="1" thickBot="1" x14ac:dyDescent="0.2">
      <c r="A83" s="96"/>
      <c r="B83" s="106" t="s">
        <v>903</v>
      </c>
      <c r="C83" s="80" t="s">
        <v>523</v>
      </c>
      <c r="D83" s="98">
        <f t="shared" ref="D83:I83" si="10">SUM(D78:D82)</f>
        <v>0</v>
      </c>
      <c r="E83" s="98">
        <f t="shared" si="10"/>
        <v>0</v>
      </c>
      <c r="F83" s="98">
        <f t="shared" si="10"/>
        <v>0</v>
      </c>
      <c r="G83" s="98">
        <f t="shared" si="10"/>
        <v>0</v>
      </c>
      <c r="H83" s="98">
        <f t="shared" si="10"/>
        <v>0</v>
      </c>
      <c r="I83" s="98">
        <f t="shared" si="10"/>
        <v>0</v>
      </c>
    </row>
    <row r="84" spans="1:9" ht="12" thickTop="1" thickBot="1" x14ac:dyDescent="0.2">
      <c r="A84" s="96"/>
      <c r="C84" s="80"/>
    </row>
    <row r="85" spans="1:9" ht="11.25" thickBot="1" x14ac:dyDescent="0.2">
      <c r="A85" s="431" t="s">
        <v>393</v>
      </c>
      <c r="B85" s="431"/>
      <c r="C85" s="431"/>
      <c r="D85" s="131">
        <f t="shared" ref="D85:I85" si="11">D75+D83</f>
        <v>0</v>
      </c>
      <c r="E85" s="131">
        <f t="shared" si="11"/>
        <v>0</v>
      </c>
      <c r="F85" s="131">
        <f t="shared" si="11"/>
        <v>0</v>
      </c>
      <c r="G85" s="131">
        <f t="shared" si="11"/>
        <v>0</v>
      </c>
      <c r="H85" s="131">
        <f t="shared" si="11"/>
        <v>0</v>
      </c>
      <c r="I85" s="131">
        <f t="shared" si="11"/>
        <v>0</v>
      </c>
    </row>
    <row r="86" spans="1:9" x14ac:dyDescent="0.15">
      <c r="A86" s="96"/>
      <c r="C86" s="80" t="s">
        <v>524</v>
      </c>
    </row>
    <row r="87" spans="1:9" ht="11.25" thickBot="1" x14ac:dyDescent="0.2">
      <c r="A87" s="96"/>
      <c r="C87" s="80"/>
    </row>
    <row r="88" spans="1:9" ht="12" thickTop="1" thickBot="1" x14ac:dyDescent="0.2">
      <c r="C88" s="80" t="s">
        <v>525</v>
      </c>
      <c r="D88" s="113">
        <f t="shared" ref="D88:I88" si="12">D25</f>
        <v>0</v>
      </c>
      <c r="E88" s="113">
        <f t="shared" si="12"/>
        <v>0</v>
      </c>
      <c r="F88" s="113">
        <f t="shared" si="12"/>
        <v>0</v>
      </c>
      <c r="G88" s="113">
        <f t="shared" si="12"/>
        <v>0</v>
      </c>
      <c r="H88" s="113">
        <f t="shared" si="12"/>
        <v>0</v>
      </c>
      <c r="I88" s="113">
        <f t="shared" si="12"/>
        <v>0</v>
      </c>
    </row>
    <row r="89" spans="1:9" ht="11.25" thickTop="1" x14ac:dyDescent="0.15"/>
    <row r="90" spans="1:9" x14ac:dyDescent="0.15">
      <c r="C90" s="80" t="s">
        <v>526</v>
      </c>
      <c r="D90" s="105">
        <f t="shared" ref="D90:I90" si="13">D85-D88</f>
        <v>0</v>
      </c>
      <c r="E90" s="105">
        <f t="shared" si="13"/>
        <v>0</v>
      </c>
      <c r="F90" s="105">
        <f t="shared" si="13"/>
        <v>0</v>
      </c>
      <c r="G90" s="105">
        <f t="shared" si="13"/>
        <v>0</v>
      </c>
      <c r="H90" s="105">
        <f t="shared" si="13"/>
        <v>0</v>
      </c>
      <c r="I90" s="105">
        <f t="shared" si="13"/>
        <v>0</v>
      </c>
    </row>
    <row r="91" spans="1:9" x14ac:dyDescent="0.15">
      <c r="B91" s="3"/>
      <c r="D91" s="3"/>
      <c r="E91" s="3"/>
      <c r="F91" s="3"/>
    </row>
    <row r="92" spans="1:9" x14ac:dyDescent="0.15">
      <c r="B92" s="3"/>
      <c r="D92" s="3"/>
      <c r="E92" s="3"/>
      <c r="F92" s="3"/>
    </row>
    <row r="93" spans="1:9" x14ac:dyDescent="0.15">
      <c r="D93" s="3"/>
      <c r="E93" s="3"/>
      <c r="F93" s="3"/>
    </row>
    <row r="95" spans="1:9" x14ac:dyDescent="0.15">
      <c r="A95" s="3" t="s">
        <v>930</v>
      </c>
    </row>
    <row r="97" spans="1:6" x14ac:dyDescent="0.15">
      <c r="A97" s="272" t="s">
        <v>615</v>
      </c>
      <c r="B97" s="290"/>
      <c r="C97" s="290"/>
      <c r="D97" s="290"/>
      <c r="E97" s="290"/>
      <c r="F97" s="290"/>
    </row>
  </sheetData>
  <sheetProtection formatCells="0" formatColumns="0" formatRows="0"/>
  <mergeCells count="1">
    <mergeCell ref="A85:C85"/>
  </mergeCells>
  <phoneticPr fontId="12" type="noConversion"/>
  <printOptions horizontalCentered="1"/>
  <pageMargins left="0.25" right="0.25" top="0.5" bottom="0.75" header="0.5" footer="0.5"/>
  <pageSetup scale="90" firstPageNumber="40" fitToHeight="0" orientation="landscape" r:id="rId1"/>
  <headerFooter alignWithMargins="0">
    <oddFooter>&amp;CPage &amp;P of &amp;N&amp;R&amp;D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/>
  <dimension ref="A1:I90"/>
  <sheetViews>
    <sheetView zoomScaleNormal="100"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1408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/>
      <c r="E4" s="24"/>
      <c r="F4" s="24"/>
      <c r="G4" s="24"/>
      <c r="H4" s="24"/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80" t="s">
        <v>1063</v>
      </c>
      <c r="B6" s="106" t="s">
        <v>769</v>
      </c>
      <c r="C6" s="80" t="s">
        <v>151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80" t="s">
        <v>1064</v>
      </c>
      <c r="B7" s="106" t="s">
        <v>770</v>
      </c>
      <c r="C7" s="80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21" si="0">SUM(G7+H7)</f>
        <v>0</v>
      </c>
    </row>
    <row r="8" spans="1:9" x14ac:dyDescent="0.15">
      <c r="A8" s="99" t="s">
        <v>150</v>
      </c>
      <c r="B8" s="106" t="s">
        <v>771</v>
      </c>
      <c r="C8" s="80" t="s">
        <v>152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80" t="s">
        <v>1070</v>
      </c>
      <c r="B9" s="106" t="s">
        <v>832</v>
      </c>
      <c r="C9" s="80" t="s">
        <v>322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80" t="s">
        <v>767</v>
      </c>
      <c r="B10" s="106" t="s">
        <v>833</v>
      </c>
      <c r="C10" s="80" t="s">
        <v>153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99" t="s">
        <v>52</v>
      </c>
      <c r="B11" s="106" t="s">
        <v>834</v>
      </c>
      <c r="C11" s="80" t="s">
        <v>759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80" t="s">
        <v>54</v>
      </c>
      <c r="B12" s="106" t="s">
        <v>835</v>
      </c>
      <c r="C12" s="80" t="s">
        <v>330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99" t="s">
        <v>551</v>
      </c>
      <c r="B13" s="106" t="s">
        <v>836</v>
      </c>
      <c r="C13" s="80" t="s">
        <v>331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99" t="s">
        <v>552</v>
      </c>
      <c r="B14" s="106" t="s">
        <v>844</v>
      </c>
      <c r="C14" s="80" t="s">
        <v>154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99" t="s">
        <v>155</v>
      </c>
      <c r="B15" s="106" t="s">
        <v>848</v>
      </c>
      <c r="C15" s="80" t="s">
        <v>156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A16" s="99" t="s">
        <v>319</v>
      </c>
      <c r="B16" s="106" t="s">
        <v>849</v>
      </c>
      <c r="C16" s="80" t="s">
        <v>761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x14ac:dyDescent="0.15">
      <c r="A17" s="108" t="s">
        <v>62</v>
      </c>
      <c r="B17" s="106" t="s">
        <v>845</v>
      </c>
      <c r="C17" s="2" t="s">
        <v>612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38">
        <f t="shared" si="0"/>
        <v>0</v>
      </c>
    </row>
    <row r="18" spans="1:9" x14ac:dyDescent="0.15">
      <c r="A18" s="110" t="s">
        <v>377</v>
      </c>
      <c r="B18" s="106" t="s">
        <v>864</v>
      </c>
      <c r="C18" s="89" t="s">
        <v>378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si="0"/>
        <v>0</v>
      </c>
    </row>
    <row r="19" spans="1:9" x14ac:dyDescent="0.15">
      <c r="A19" s="110" t="s">
        <v>376</v>
      </c>
      <c r="B19" s="106" t="s">
        <v>851</v>
      </c>
      <c r="C19" s="89" t="s">
        <v>70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si="0"/>
        <v>0</v>
      </c>
    </row>
    <row r="20" spans="1:9" x14ac:dyDescent="0.15">
      <c r="A20" s="80" t="s">
        <v>142</v>
      </c>
      <c r="B20" s="106" t="s">
        <v>852</v>
      </c>
      <c r="C20" s="272" t="s">
        <v>766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0"/>
        <v>0</v>
      </c>
    </row>
    <row r="21" spans="1:9" x14ac:dyDescent="0.15">
      <c r="B21" s="106" t="s">
        <v>853</v>
      </c>
      <c r="C21" s="80" t="s">
        <v>157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0"/>
        <v>0</v>
      </c>
    </row>
    <row r="22" spans="1:9" ht="11.25" thickBot="1" x14ac:dyDescent="0.2">
      <c r="C22" s="80"/>
      <c r="D22" s="3"/>
      <c r="E22" s="3"/>
      <c r="F22" s="3"/>
      <c r="G22" s="3"/>
    </row>
    <row r="23" spans="1:9" ht="12" thickTop="1" thickBot="1" x14ac:dyDescent="0.2">
      <c r="B23" s="106" t="s">
        <v>854</v>
      </c>
      <c r="C23" s="20" t="s">
        <v>745</v>
      </c>
      <c r="D23" s="111">
        <f t="shared" ref="D23:I23" si="1">SUM(D6:D21)</f>
        <v>0</v>
      </c>
      <c r="E23" s="111">
        <f t="shared" si="1"/>
        <v>0</v>
      </c>
      <c r="F23" s="111">
        <f t="shared" si="1"/>
        <v>0</v>
      </c>
      <c r="G23" s="111">
        <f t="shared" si="1"/>
        <v>0</v>
      </c>
      <c r="H23" s="111">
        <f t="shared" si="1"/>
        <v>0</v>
      </c>
      <c r="I23" s="111">
        <f t="shared" si="1"/>
        <v>0</v>
      </c>
    </row>
    <row r="24" spans="1:9" ht="12" thickTop="1" thickBot="1" x14ac:dyDescent="0.2">
      <c r="C24" s="99"/>
    </row>
    <row r="25" spans="1:9" ht="10.5" customHeight="1" thickBot="1" x14ac:dyDescent="0.2">
      <c r="A25" s="20" t="s">
        <v>1079</v>
      </c>
      <c r="D25" s="112">
        <f t="shared" ref="D25:I25" si="2">D4+D23</f>
        <v>0</v>
      </c>
      <c r="E25" s="112">
        <f t="shared" si="2"/>
        <v>0</v>
      </c>
      <c r="F25" s="112">
        <f t="shared" si="2"/>
        <v>0</v>
      </c>
      <c r="G25" s="112">
        <f t="shared" si="2"/>
        <v>0</v>
      </c>
      <c r="H25" s="112">
        <f t="shared" si="2"/>
        <v>0</v>
      </c>
      <c r="I25" s="112">
        <f t="shared" si="2"/>
        <v>0</v>
      </c>
    </row>
    <row r="26" spans="1:9" ht="10.5" customHeight="1" x14ac:dyDescent="0.15">
      <c r="A26" s="20"/>
    </row>
    <row r="27" spans="1:9" x14ac:dyDescent="0.15">
      <c r="A27" s="275" t="s">
        <v>584</v>
      </c>
      <c r="B27" s="192"/>
      <c r="C27" s="201" t="s">
        <v>580</v>
      </c>
      <c r="D27" s="123"/>
      <c r="E27" s="123"/>
      <c r="F27" s="123"/>
      <c r="G27" s="123"/>
      <c r="H27" s="123"/>
    </row>
    <row r="28" spans="1:9" x14ac:dyDescent="0.15">
      <c r="A28" s="193" t="s">
        <v>62</v>
      </c>
      <c r="B28" s="206" t="s">
        <v>940</v>
      </c>
      <c r="C28" s="2" t="s">
        <v>586</v>
      </c>
      <c r="D28" s="26">
        <v>0</v>
      </c>
      <c r="E28" s="26">
        <v>0</v>
      </c>
      <c r="F28" s="26">
        <v>0</v>
      </c>
      <c r="G28" s="26">
        <v>0</v>
      </c>
      <c r="H28" s="218">
        <v>0</v>
      </c>
      <c r="I28" s="219">
        <f>SUM(G28+H28)</f>
        <v>0</v>
      </c>
    </row>
    <row r="29" spans="1:9" x14ac:dyDescent="0.15">
      <c r="A29" s="193"/>
      <c r="B29" s="206"/>
      <c r="C29" s="2"/>
      <c r="D29" s="3"/>
      <c r="E29" s="3"/>
      <c r="F29" s="3"/>
      <c r="G29" s="3"/>
      <c r="H29" s="3"/>
    </row>
    <row r="30" spans="1:9" x14ac:dyDescent="0.15">
      <c r="A30" s="21" t="s">
        <v>143</v>
      </c>
      <c r="C30" s="130" t="s">
        <v>144</v>
      </c>
    </row>
    <row r="31" spans="1:9" x14ac:dyDescent="0.15">
      <c r="A31" s="21"/>
      <c r="B31" s="25"/>
      <c r="C31" s="105" t="s">
        <v>800</v>
      </c>
    </row>
    <row r="32" spans="1:9" x14ac:dyDescent="0.15">
      <c r="A32" s="99" t="s">
        <v>1048</v>
      </c>
      <c r="B32" s="106" t="s">
        <v>855</v>
      </c>
      <c r="C32" s="1" t="s">
        <v>353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ref="I32:I45" si="3">SUM(G32+H32)</f>
        <v>0</v>
      </c>
    </row>
    <row r="33" spans="1:9" x14ac:dyDescent="0.15">
      <c r="A33" s="99" t="s">
        <v>1049</v>
      </c>
      <c r="B33" s="106" t="s">
        <v>856</v>
      </c>
      <c r="C33" s="1" t="s">
        <v>1464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3"/>
        <v>0</v>
      </c>
    </row>
    <row r="34" spans="1:9" x14ac:dyDescent="0.15">
      <c r="A34" s="99" t="s">
        <v>1050</v>
      </c>
      <c r="B34" s="106" t="s">
        <v>857</v>
      </c>
      <c r="C34" s="80" t="s">
        <v>850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3"/>
        <v>0</v>
      </c>
    </row>
    <row r="35" spans="1:9" x14ac:dyDescent="0.15">
      <c r="A35" s="106" t="s">
        <v>1051</v>
      </c>
      <c r="B35" s="106" t="s">
        <v>858</v>
      </c>
      <c r="C35" s="80" t="s">
        <v>293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3"/>
        <v>0</v>
      </c>
    </row>
    <row r="36" spans="1:9" x14ac:dyDescent="0.15">
      <c r="A36" s="99" t="s">
        <v>1052</v>
      </c>
      <c r="B36" s="106" t="s">
        <v>859</v>
      </c>
      <c r="C36" s="80" t="s">
        <v>78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3"/>
        <v>0</v>
      </c>
    </row>
    <row r="37" spans="1:9" x14ac:dyDescent="0.15">
      <c r="A37" s="99" t="s">
        <v>1053</v>
      </c>
      <c r="B37" s="106" t="s">
        <v>864</v>
      </c>
      <c r="C37" s="80" t="s">
        <v>110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3"/>
        <v>0</v>
      </c>
    </row>
    <row r="38" spans="1:9" x14ac:dyDescent="0.15">
      <c r="A38" s="99" t="s">
        <v>1054</v>
      </c>
      <c r="B38" s="99" t="s">
        <v>865</v>
      </c>
      <c r="C38" s="105" t="s">
        <v>114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3"/>
        <v>0</v>
      </c>
    </row>
    <row r="39" spans="1:9" x14ac:dyDescent="0.15">
      <c r="A39" s="80" t="s">
        <v>145</v>
      </c>
      <c r="B39" s="106" t="s">
        <v>866</v>
      </c>
      <c r="C39" s="80" t="s">
        <v>115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3"/>
        <v>0</v>
      </c>
    </row>
    <row r="40" spans="1:9" x14ac:dyDescent="0.15">
      <c r="A40" s="99" t="s">
        <v>146</v>
      </c>
      <c r="B40" s="106" t="s">
        <v>867</v>
      </c>
      <c r="C40" s="80" t="s">
        <v>116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3"/>
        <v>0</v>
      </c>
    </row>
    <row r="41" spans="1:9" x14ac:dyDescent="0.15">
      <c r="A41" s="99" t="s">
        <v>112</v>
      </c>
      <c r="B41" s="106" t="s">
        <v>869</v>
      </c>
      <c r="C41" s="80" t="s">
        <v>341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3"/>
        <v>0</v>
      </c>
    </row>
    <row r="42" spans="1:9" x14ac:dyDescent="0.15">
      <c r="A42" s="99" t="s">
        <v>113</v>
      </c>
      <c r="B42" s="106" t="s">
        <v>870</v>
      </c>
      <c r="C42" s="80" t="s">
        <v>342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 t="shared" si="3"/>
        <v>0</v>
      </c>
    </row>
    <row r="43" spans="1:9" x14ac:dyDescent="0.15">
      <c r="A43" s="99" t="s">
        <v>343</v>
      </c>
      <c r="B43" s="106" t="s">
        <v>871</v>
      </c>
      <c r="C43" s="80" t="s">
        <v>344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38">
        <f t="shared" si="3"/>
        <v>0</v>
      </c>
    </row>
    <row r="44" spans="1:9" x14ac:dyDescent="0.15">
      <c r="A44" s="99" t="s">
        <v>191</v>
      </c>
      <c r="B44" s="106" t="s">
        <v>872</v>
      </c>
      <c r="C44" s="80" t="s">
        <v>291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38">
        <f t="shared" si="3"/>
        <v>0</v>
      </c>
    </row>
    <row r="45" spans="1:9" x14ac:dyDescent="0.15">
      <c r="B45" s="106" t="s">
        <v>874</v>
      </c>
      <c r="C45" s="80" t="s">
        <v>1044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38">
        <f t="shared" si="3"/>
        <v>0</v>
      </c>
    </row>
    <row r="46" spans="1:9" ht="11.25" thickBot="1" x14ac:dyDescent="0.2">
      <c r="C46" s="80"/>
      <c r="D46" s="3"/>
      <c r="E46" s="3"/>
      <c r="F46" s="3"/>
      <c r="G46" s="3"/>
    </row>
    <row r="47" spans="1:9" ht="12" thickTop="1" thickBot="1" x14ac:dyDescent="0.2">
      <c r="B47" s="106" t="s">
        <v>875</v>
      </c>
      <c r="C47" s="80" t="s">
        <v>388</v>
      </c>
      <c r="D47" s="103">
        <f t="shared" ref="D47:I47" si="4">SUM(D32:D46)</f>
        <v>0</v>
      </c>
      <c r="E47" s="103">
        <f t="shared" si="4"/>
        <v>0</v>
      </c>
      <c r="F47" s="103">
        <f t="shared" si="4"/>
        <v>0</v>
      </c>
      <c r="G47" s="103">
        <f t="shared" si="4"/>
        <v>0</v>
      </c>
      <c r="H47" s="103">
        <f t="shared" si="4"/>
        <v>0</v>
      </c>
      <c r="I47" s="113">
        <f t="shared" si="4"/>
        <v>0</v>
      </c>
    </row>
    <row r="48" spans="1:9" ht="11.25" thickTop="1" x14ac:dyDescent="0.15">
      <c r="C48" s="80"/>
      <c r="D48" s="3"/>
      <c r="E48" s="3"/>
      <c r="F48" s="3"/>
      <c r="G48" s="3"/>
    </row>
    <row r="49" spans="1:9" x14ac:dyDescent="0.15">
      <c r="C49" s="80" t="s">
        <v>292</v>
      </c>
      <c r="D49" s="3"/>
      <c r="E49" s="3"/>
      <c r="F49" s="3"/>
      <c r="G49" s="3"/>
    </row>
    <row r="50" spans="1:9" x14ac:dyDescent="0.15">
      <c r="A50" s="99" t="s">
        <v>1048</v>
      </c>
      <c r="B50" s="106" t="s">
        <v>876</v>
      </c>
      <c r="C50" s="1" t="s">
        <v>353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38">
        <f t="shared" ref="I50:I63" si="5">SUM(G50+H50)</f>
        <v>0</v>
      </c>
    </row>
    <row r="51" spans="1:9" x14ac:dyDescent="0.15">
      <c r="A51" s="99" t="s">
        <v>1049</v>
      </c>
      <c r="B51" s="106" t="s">
        <v>877</v>
      </c>
      <c r="C51" s="1" t="s">
        <v>1464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38">
        <f t="shared" si="5"/>
        <v>0</v>
      </c>
    </row>
    <row r="52" spans="1:9" x14ac:dyDescent="0.15">
      <c r="A52" s="99" t="s">
        <v>1050</v>
      </c>
      <c r="B52" s="106" t="s">
        <v>878</v>
      </c>
      <c r="C52" s="80" t="s">
        <v>850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38">
        <f t="shared" si="5"/>
        <v>0</v>
      </c>
    </row>
    <row r="53" spans="1:9" x14ac:dyDescent="0.15">
      <c r="A53" s="106" t="s">
        <v>1051</v>
      </c>
      <c r="B53" s="106" t="s">
        <v>193</v>
      </c>
      <c r="C53" s="80" t="s">
        <v>293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38">
        <f t="shared" si="5"/>
        <v>0</v>
      </c>
    </row>
    <row r="54" spans="1:9" x14ac:dyDescent="0.15">
      <c r="A54" s="99" t="s">
        <v>1052</v>
      </c>
      <c r="B54" s="106" t="s">
        <v>194</v>
      </c>
      <c r="C54" s="80" t="s">
        <v>78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38">
        <f t="shared" si="5"/>
        <v>0</v>
      </c>
    </row>
    <row r="55" spans="1:9" x14ac:dyDescent="0.15">
      <c r="A55" s="99" t="s">
        <v>1053</v>
      </c>
      <c r="B55" s="106" t="s">
        <v>880</v>
      </c>
      <c r="C55" s="80" t="s">
        <v>110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38">
        <f t="shared" si="5"/>
        <v>0</v>
      </c>
    </row>
    <row r="56" spans="1:9" x14ac:dyDescent="0.15">
      <c r="A56" s="99" t="s">
        <v>1054</v>
      </c>
      <c r="B56" s="99" t="s">
        <v>881</v>
      </c>
      <c r="C56" s="105" t="s">
        <v>114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38">
        <f t="shared" si="5"/>
        <v>0</v>
      </c>
    </row>
    <row r="57" spans="1:9" x14ac:dyDescent="0.15">
      <c r="A57" s="80" t="s">
        <v>145</v>
      </c>
      <c r="B57" s="106" t="s">
        <v>882</v>
      </c>
      <c r="C57" s="80" t="s">
        <v>115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38">
        <f t="shared" si="5"/>
        <v>0</v>
      </c>
    </row>
    <row r="58" spans="1:9" x14ac:dyDescent="0.15">
      <c r="A58" s="99" t="s">
        <v>146</v>
      </c>
      <c r="B58" s="106" t="s">
        <v>883</v>
      </c>
      <c r="C58" s="80" t="s">
        <v>116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38">
        <f t="shared" si="5"/>
        <v>0</v>
      </c>
    </row>
    <row r="59" spans="1:9" x14ac:dyDescent="0.15">
      <c r="A59" s="99" t="s">
        <v>112</v>
      </c>
      <c r="B59" s="106" t="s">
        <v>884</v>
      </c>
      <c r="C59" s="80" t="s">
        <v>341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38">
        <f t="shared" si="5"/>
        <v>0</v>
      </c>
    </row>
    <row r="60" spans="1:9" x14ac:dyDescent="0.15">
      <c r="A60" s="99" t="s">
        <v>113</v>
      </c>
      <c r="B60" s="106" t="s">
        <v>885</v>
      </c>
      <c r="C60" s="80" t="s">
        <v>342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38">
        <f t="shared" si="5"/>
        <v>0</v>
      </c>
    </row>
    <row r="61" spans="1:9" x14ac:dyDescent="0.15">
      <c r="A61" s="99" t="s">
        <v>343</v>
      </c>
      <c r="B61" s="106" t="s">
        <v>886</v>
      </c>
      <c r="C61" s="80" t="s">
        <v>344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38">
        <f t="shared" si="5"/>
        <v>0</v>
      </c>
    </row>
    <row r="62" spans="1:9" x14ac:dyDescent="0.15">
      <c r="A62" s="99" t="s">
        <v>191</v>
      </c>
      <c r="B62" s="106" t="s">
        <v>890</v>
      </c>
      <c r="C62" s="80" t="s">
        <v>291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38">
        <f t="shared" si="5"/>
        <v>0</v>
      </c>
    </row>
    <row r="63" spans="1:9" x14ac:dyDescent="0.15">
      <c r="B63" s="106" t="s">
        <v>892</v>
      </c>
      <c r="C63" s="80" t="s">
        <v>1044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38">
        <f t="shared" si="5"/>
        <v>0</v>
      </c>
    </row>
    <row r="64" spans="1:9" ht="11.25" thickBot="1" x14ac:dyDescent="0.2">
      <c r="B64" s="106"/>
      <c r="C64" s="80"/>
      <c r="D64" s="3"/>
      <c r="E64" s="3"/>
      <c r="F64" s="3"/>
      <c r="G64" s="3"/>
    </row>
    <row r="65" spans="1:9" ht="12" thickTop="1" thickBot="1" x14ac:dyDescent="0.2">
      <c r="B65" s="106" t="s">
        <v>893</v>
      </c>
      <c r="C65" s="80" t="s">
        <v>389</v>
      </c>
      <c r="D65" s="103">
        <f t="shared" ref="D65:I65" si="6">SUM(D50:D64)</f>
        <v>0</v>
      </c>
      <c r="E65" s="103">
        <f t="shared" si="6"/>
        <v>0</v>
      </c>
      <c r="F65" s="103">
        <f t="shared" si="6"/>
        <v>0</v>
      </c>
      <c r="G65" s="103">
        <f t="shared" si="6"/>
        <v>0</v>
      </c>
      <c r="H65" s="103">
        <f t="shared" si="6"/>
        <v>0</v>
      </c>
      <c r="I65" s="103">
        <f t="shared" si="6"/>
        <v>0</v>
      </c>
    </row>
    <row r="66" spans="1:9" ht="11.25" thickTop="1" x14ac:dyDescent="0.15">
      <c r="C66" s="80"/>
      <c r="D66" s="3"/>
      <c r="E66" s="3"/>
      <c r="F66" s="3"/>
      <c r="G66" s="3"/>
    </row>
    <row r="67" spans="1:9" x14ac:dyDescent="0.15">
      <c r="B67" s="106"/>
      <c r="C67" s="80" t="s">
        <v>286</v>
      </c>
      <c r="D67" s="3"/>
      <c r="E67" s="3"/>
      <c r="F67" s="3"/>
      <c r="G67" s="3"/>
    </row>
    <row r="68" spans="1:9" x14ac:dyDescent="0.15">
      <c r="A68" s="106" t="s">
        <v>314</v>
      </c>
      <c r="B68" s="106" t="s">
        <v>894</v>
      </c>
      <c r="C68" s="80" t="s">
        <v>294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38">
        <f>SUM(G68+H68)</f>
        <v>0</v>
      </c>
    </row>
    <row r="69" spans="1:9" x14ac:dyDescent="0.15">
      <c r="A69" s="106" t="s">
        <v>313</v>
      </c>
      <c r="B69" s="106" t="s">
        <v>895</v>
      </c>
      <c r="C69" s="80" t="s">
        <v>295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38">
        <f>SUM(G69+H69)</f>
        <v>0</v>
      </c>
    </row>
    <row r="70" spans="1:9" x14ac:dyDescent="0.15">
      <c r="A70" s="201" t="s">
        <v>606</v>
      </c>
      <c r="B70" s="209"/>
      <c r="C70" s="89"/>
      <c r="D70" s="107"/>
      <c r="E70" s="107"/>
      <c r="F70" s="107"/>
      <c r="G70" s="107"/>
      <c r="H70" s="140"/>
      <c r="I70" s="281"/>
    </row>
    <row r="71" spans="1:9" x14ac:dyDescent="0.15">
      <c r="A71" s="123"/>
      <c r="B71" s="209"/>
      <c r="C71" s="274" t="s">
        <v>605</v>
      </c>
      <c r="D71" s="217">
        <f t="shared" ref="D71:I71" si="7">+D28</f>
        <v>0</v>
      </c>
      <c r="E71" s="217">
        <f t="shared" si="7"/>
        <v>0</v>
      </c>
      <c r="F71" s="217">
        <f t="shared" si="7"/>
        <v>0</v>
      </c>
      <c r="G71" s="217">
        <f t="shared" si="7"/>
        <v>0</v>
      </c>
      <c r="H71" s="217">
        <f t="shared" si="7"/>
        <v>0</v>
      </c>
      <c r="I71" s="217">
        <f t="shared" si="7"/>
        <v>0</v>
      </c>
    </row>
    <row r="72" spans="1:9" ht="11.25" thickBot="1" x14ac:dyDescent="0.2">
      <c r="C72" s="80"/>
      <c r="D72" s="3"/>
      <c r="E72" s="3"/>
      <c r="F72" s="3"/>
      <c r="G72" s="3"/>
    </row>
    <row r="73" spans="1:9" ht="12" thickTop="1" thickBot="1" x14ac:dyDescent="0.2">
      <c r="B73" s="106" t="s">
        <v>896</v>
      </c>
      <c r="C73" s="80" t="s">
        <v>391</v>
      </c>
      <c r="D73" s="104">
        <f t="shared" ref="D73:I73" si="8">SUM(D68:D72)</f>
        <v>0</v>
      </c>
      <c r="E73" s="104">
        <f t="shared" si="8"/>
        <v>0</v>
      </c>
      <c r="F73" s="104">
        <f t="shared" si="8"/>
        <v>0</v>
      </c>
      <c r="G73" s="104">
        <f t="shared" si="8"/>
        <v>0</v>
      </c>
      <c r="H73" s="104">
        <f t="shared" si="8"/>
        <v>0</v>
      </c>
      <c r="I73" s="113">
        <f t="shared" si="8"/>
        <v>0</v>
      </c>
    </row>
    <row r="74" spans="1:9" ht="12" thickTop="1" thickBot="1" x14ac:dyDescent="0.2">
      <c r="C74" s="80"/>
      <c r="D74" s="3"/>
      <c r="E74" s="3"/>
      <c r="F74" s="3"/>
      <c r="G74" s="3"/>
    </row>
    <row r="75" spans="1:9" ht="12" thickTop="1" thickBot="1" x14ac:dyDescent="0.2">
      <c r="B75" s="106" t="s">
        <v>897</v>
      </c>
      <c r="C75" s="20" t="s">
        <v>392</v>
      </c>
      <c r="D75" s="111">
        <f t="shared" ref="D75:I75" si="9">D47+D65+D73</f>
        <v>0</v>
      </c>
      <c r="E75" s="111">
        <f t="shared" si="9"/>
        <v>0</v>
      </c>
      <c r="F75" s="111">
        <f t="shared" si="9"/>
        <v>0</v>
      </c>
      <c r="G75" s="111">
        <f t="shared" si="9"/>
        <v>0</v>
      </c>
      <c r="H75" s="111">
        <f t="shared" si="9"/>
        <v>0</v>
      </c>
      <c r="I75" s="111">
        <f t="shared" si="9"/>
        <v>0</v>
      </c>
    </row>
    <row r="76" spans="1:9" ht="11.25" thickTop="1" x14ac:dyDescent="0.15"/>
    <row r="77" spans="1:9" x14ac:dyDescent="0.15">
      <c r="A77" s="102" t="s">
        <v>66</v>
      </c>
      <c r="C77" s="130" t="s">
        <v>532</v>
      </c>
    </row>
    <row r="78" spans="1:9" x14ac:dyDescent="0.15">
      <c r="A78" s="235" t="s">
        <v>998</v>
      </c>
      <c r="B78" s="106" t="s">
        <v>898</v>
      </c>
      <c r="C78" s="80" t="s">
        <v>992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38">
        <f>SUM(G78+H78)</f>
        <v>0</v>
      </c>
    </row>
    <row r="79" spans="1:9" x14ac:dyDescent="0.15">
      <c r="A79" s="291" t="s">
        <v>1112</v>
      </c>
      <c r="B79" s="106" t="s">
        <v>899</v>
      </c>
      <c r="C79" s="80" t="s">
        <v>993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38">
        <f>SUM(G79+H79)</f>
        <v>0</v>
      </c>
    </row>
    <row r="80" spans="1:9" x14ac:dyDescent="0.15">
      <c r="A80" s="291" t="s">
        <v>1111</v>
      </c>
      <c r="B80" s="106" t="s">
        <v>900</v>
      </c>
      <c r="C80" s="80" t="s">
        <v>994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38">
        <f>SUM(G80+H80)</f>
        <v>0</v>
      </c>
    </row>
    <row r="81" spans="1:9" x14ac:dyDescent="0.15">
      <c r="A81" s="291" t="s">
        <v>1109</v>
      </c>
      <c r="B81" s="106" t="s">
        <v>901</v>
      </c>
      <c r="C81" s="286" t="s">
        <v>1110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38">
        <f>SUM(G81+H81)</f>
        <v>0</v>
      </c>
    </row>
    <row r="82" spans="1:9" ht="11.25" customHeight="1" thickBot="1" x14ac:dyDescent="0.2">
      <c r="A82" s="235" t="s">
        <v>1002</v>
      </c>
      <c r="B82" s="106" t="s">
        <v>902</v>
      </c>
      <c r="C82" s="80" t="s">
        <v>996</v>
      </c>
      <c r="D82" s="97">
        <v>0</v>
      </c>
      <c r="E82" s="97">
        <v>0</v>
      </c>
      <c r="F82" s="97">
        <v>0</v>
      </c>
      <c r="G82" s="97">
        <v>0</v>
      </c>
      <c r="H82" s="26">
        <v>0</v>
      </c>
      <c r="I82" s="238">
        <f>SUM(G82+H82)</f>
        <v>0</v>
      </c>
    </row>
    <row r="83" spans="1:9" ht="12" thickTop="1" thickBot="1" x14ac:dyDescent="0.2">
      <c r="A83" s="96"/>
      <c r="B83" s="106" t="s">
        <v>903</v>
      </c>
      <c r="C83" s="80" t="s">
        <v>523</v>
      </c>
      <c r="D83" s="98">
        <f t="shared" ref="D83:I83" si="10">SUM(D78:D82)</f>
        <v>0</v>
      </c>
      <c r="E83" s="98">
        <f t="shared" si="10"/>
        <v>0</v>
      </c>
      <c r="F83" s="98">
        <f t="shared" si="10"/>
        <v>0</v>
      </c>
      <c r="G83" s="98">
        <f t="shared" si="10"/>
        <v>0</v>
      </c>
      <c r="H83" s="98">
        <f t="shared" si="10"/>
        <v>0</v>
      </c>
      <c r="I83" s="98">
        <f t="shared" si="10"/>
        <v>0</v>
      </c>
    </row>
    <row r="84" spans="1:9" ht="12" thickTop="1" thickBot="1" x14ac:dyDescent="0.2">
      <c r="A84" s="96"/>
      <c r="C84" s="80"/>
    </row>
    <row r="85" spans="1:9" ht="11.25" thickBot="1" x14ac:dyDescent="0.2">
      <c r="A85" s="431" t="s">
        <v>1314</v>
      </c>
      <c r="B85" s="431"/>
      <c r="C85" s="431"/>
      <c r="D85" s="131">
        <f t="shared" ref="D85:I85" si="11">D75+D83</f>
        <v>0</v>
      </c>
      <c r="E85" s="131">
        <f t="shared" si="11"/>
        <v>0</v>
      </c>
      <c r="F85" s="131">
        <f t="shared" si="11"/>
        <v>0</v>
      </c>
      <c r="G85" s="131">
        <f t="shared" si="11"/>
        <v>0</v>
      </c>
      <c r="H85" s="131">
        <f t="shared" si="11"/>
        <v>0</v>
      </c>
      <c r="I85" s="131">
        <f t="shared" si="11"/>
        <v>0</v>
      </c>
    </row>
    <row r="86" spans="1:9" x14ac:dyDescent="0.15">
      <c r="A86" s="96"/>
      <c r="C86" s="80" t="s">
        <v>524</v>
      </c>
    </row>
    <row r="87" spans="1:9" ht="11.25" thickBot="1" x14ac:dyDescent="0.2">
      <c r="A87" s="96"/>
      <c r="C87" s="80"/>
    </row>
    <row r="88" spans="1:9" ht="12" thickTop="1" thickBot="1" x14ac:dyDescent="0.2">
      <c r="C88" s="80" t="s">
        <v>525</v>
      </c>
      <c r="D88" s="113">
        <f t="shared" ref="D88:I88" si="12">D25</f>
        <v>0</v>
      </c>
      <c r="E88" s="113">
        <f t="shared" si="12"/>
        <v>0</v>
      </c>
      <c r="F88" s="113">
        <f t="shared" si="12"/>
        <v>0</v>
      </c>
      <c r="G88" s="113">
        <f t="shared" si="12"/>
        <v>0</v>
      </c>
      <c r="H88" s="113">
        <f t="shared" si="12"/>
        <v>0</v>
      </c>
      <c r="I88" s="113">
        <f t="shared" si="12"/>
        <v>0</v>
      </c>
    </row>
    <row r="89" spans="1:9" ht="11.25" thickTop="1" x14ac:dyDescent="0.15"/>
    <row r="90" spans="1:9" x14ac:dyDescent="0.15">
      <c r="C90" s="80" t="s">
        <v>526</v>
      </c>
      <c r="D90" s="105">
        <f t="shared" ref="D90:I90" si="13">D85-D88</f>
        <v>0</v>
      </c>
      <c r="E90" s="105">
        <f t="shared" si="13"/>
        <v>0</v>
      </c>
      <c r="F90" s="105">
        <f t="shared" si="13"/>
        <v>0</v>
      </c>
      <c r="G90" s="105">
        <f t="shared" si="13"/>
        <v>0</v>
      </c>
      <c r="H90" s="105">
        <f t="shared" si="13"/>
        <v>0</v>
      </c>
      <c r="I90" s="105">
        <f t="shared" si="13"/>
        <v>0</v>
      </c>
    </row>
  </sheetData>
  <sheetProtection formatCells="0" formatColumns="0" formatRows="0"/>
  <mergeCells count="1">
    <mergeCell ref="A85:C85"/>
  </mergeCells>
  <printOptions horizontalCentered="1"/>
  <pageMargins left="0.25" right="0.25" top="0.5" bottom="0.75" header="0.5" footer="0.5"/>
  <pageSetup scale="90" firstPageNumber="40" fitToHeight="0" orientation="landscape" r:id="rId1"/>
  <headerFooter alignWithMargins="0">
    <oddFooter>&amp;CPage &amp;P of &amp;N&amp;R&amp;D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7"/>
  <dimension ref="A1:I52"/>
  <sheetViews>
    <sheetView workbookViewId="0">
      <pane ySplit="3" topLeftCell="A19" activePane="bottomLeft" state="frozen"/>
      <selection activeCell="C3" sqref="C3"/>
      <selection pane="bottomLeft" activeCell="D3" sqref="D3:I3"/>
    </sheetView>
  </sheetViews>
  <sheetFormatPr defaultColWidth="12" defaultRowHeight="10.5" x14ac:dyDescent="0.15"/>
  <cols>
    <col min="1" max="1" width="10" customWidth="1"/>
    <col min="2" max="2" width="5" bestFit="1" customWidth="1"/>
    <col min="3" max="3" width="70.83203125" customWidth="1"/>
    <col min="4" max="9" width="16.6640625" customWidth="1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33" t="s">
        <v>452</v>
      </c>
    </row>
    <row r="2" spans="1:9" s="382" customFormat="1" ht="12.75" x14ac:dyDescent="0.2">
      <c r="A2" s="212" t="s">
        <v>1409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443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99" t="s">
        <v>32</v>
      </c>
      <c r="B6" s="118" t="s">
        <v>769</v>
      </c>
      <c r="C6" s="80" t="s">
        <v>518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1" t="s">
        <v>1070</v>
      </c>
      <c r="B7" s="118" t="s">
        <v>770</v>
      </c>
      <c r="C7" s="1" t="s">
        <v>322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2" si="0">SUM(G7+H7)</f>
        <v>0</v>
      </c>
    </row>
    <row r="8" spans="1:9" x14ac:dyDescent="0.15">
      <c r="A8" s="75" t="s">
        <v>369</v>
      </c>
      <c r="B8" s="118" t="s">
        <v>771</v>
      </c>
      <c r="C8" s="1" t="s">
        <v>519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118" t="s">
        <v>69</v>
      </c>
      <c r="B9" s="118" t="s">
        <v>832</v>
      </c>
      <c r="C9" s="1" t="s">
        <v>520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118" t="s">
        <v>521</v>
      </c>
      <c r="B10" s="118" t="s">
        <v>833</v>
      </c>
      <c r="C10" s="1" t="s">
        <v>31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1" t="s">
        <v>62</v>
      </c>
      <c r="B11" s="118" t="s">
        <v>834</v>
      </c>
      <c r="C11" s="2" t="s">
        <v>607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B12" s="118" t="s">
        <v>835</v>
      </c>
      <c r="C12" s="1" t="s">
        <v>157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ht="11.25" thickBot="1" x14ac:dyDescent="0.2">
      <c r="B13" s="118"/>
      <c r="C13" s="1"/>
      <c r="D13" s="3"/>
      <c r="E13" s="3"/>
      <c r="F13" s="3"/>
      <c r="G13" s="3"/>
    </row>
    <row r="14" spans="1:9" ht="12" thickTop="1" thickBot="1" x14ac:dyDescent="0.2">
      <c r="B14" s="118" t="s">
        <v>836</v>
      </c>
      <c r="C14" s="20" t="s">
        <v>768</v>
      </c>
      <c r="D14" s="27">
        <f t="shared" ref="D14:I14" si="1">SUM(D6:D12)</f>
        <v>0</v>
      </c>
      <c r="E14" s="27">
        <f t="shared" si="1"/>
        <v>0</v>
      </c>
      <c r="F14" s="27">
        <f t="shared" si="1"/>
        <v>0</v>
      </c>
      <c r="G14" s="27">
        <f t="shared" si="1"/>
        <v>0</v>
      </c>
      <c r="H14" s="27">
        <f t="shared" si="1"/>
        <v>0</v>
      </c>
      <c r="I14" s="27">
        <f t="shared" si="1"/>
        <v>0</v>
      </c>
    </row>
    <row r="15" spans="1:9" ht="12" thickTop="1" thickBot="1" x14ac:dyDescent="0.2">
      <c r="C15" s="1"/>
    </row>
    <row r="16" spans="1:9" ht="11.25" thickBot="1" x14ac:dyDescent="0.2">
      <c r="A16" s="20" t="s">
        <v>782</v>
      </c>
      <c r="D16" s="29">
        <f t="shared" ref="D16:I16" si="2">D4+D14</f>
        <v>0</v>
      </c>
      <c r="E16" s="29">
        <f t="shared" si="2"/>
        <v>0</v>
      </c>
      <c r="F16" s="29">
        <f t="shared" si="2"/>
        <v>0</v>
      </c>
      <c r="G16" s="29">
        <f t="shared" si="2"/>
        <v>0</v>
      </c>
      <c r="H16" s="29">
        <f t="shared" si="2"/>
        <v>0</v>
      </c>
      <c r="I16" s="29">
        <f t="shared" si="2"/>
        <v>0</v>
      </c>
    </row>
    <row r="18" spans="1:9" x14ac:dyDescent="0.15">
      <c r="A18" s="275" t="s">
        <v>584</v>
      </c>
      <c r="B18" s="192"/>
      <c r="C18" s="201" t="s">
        <v>580</v>
      </c>
      <c r="D18" s="123"/>
      <c r="E18" s="123"/>
      <c r="F18" s="123"/>
      <c r="G18" s="123"/>
      <c r="H18" s="123"/>
      <c r="I18" s="105"/>
    </row>
    <row r="19" spans="1:9" x14ac:dyDescent="0.15">
      <c r="A19" s="193" t="s">
        <v>62</v>
      </c>
      <c r="B19" s="206" t="s">
        <v>961</v>
      </c>
      <c r="C19" s="2" t="s">
        <v>586</v>
      </c>
      <c r="D19" s="26">
        <v>0</v>
      </c>
      <c r="E19" s="26">
        <v>0</v>
      </c>
      <c r="F19" s="26">
        <v>0</v>
      </c>
      <c r="G19" s="26">
        <v>0</v>
      </c>
      <c r="H19" s="218">
        <v>0</v>
      </c>
      <c r="I19" s="219">
        <f>SUM(G19+H19)</f>
        <v>0</v>
      </c>
    </row>
    <row r="20" spans="1:9" x14ac:dyDescent="0.15">
      <c r="A20" s="193"/>
      <c r="B20" s="206"/>
      <c r="C20" s="2"/>
      <c r="D20" s="3"/>
      <c r="E20" s="3"/>
      <c r="F20" s="3"/>
      <c r="G20" s="3"/>
      <c r="H20" s="3"/>
      <c r="I20" s="105"/>
    </row>
    <row r="21" spans="1:9" x14ac:dyDescent="0.15">
      <c r="A21" s="21" t="s">
        <v>143</v>
      </c>
      <c r="C21" s="130" t="s">
        <v>444</v>
      </c>
    </row>
    <row r="22" spans="1:9" x14ac:dyDescent="0.15">
      <c r="A22" s="1" t="s">
        <v>304</v>
      </c>
      <c r="B22" s="118" t="s">
        <v>844</v>
      </c>
      <c r="C22" s="1" t="s">
        <v>353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ref="I22:I31" si="3">SUM(G22+H22)</f>
        <v>0</v>
      </c>
    </row>
    <row r="23" spans="1:9" x14ac:dyDescent="0.15">
      <c r="A23" s="1" t="s">
        <v>305</v>
      </c>
      <c r="B23" s="118" t="s">
        <v>848</v>
      </c>
      <c r="C23" s="1" t="s">
        <v>1464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3"/>
        <v>0</v>
      </c>
    </row>
    <row r="24" spans="1:9" x14ac:dyDescent="0.15">
      <c r="A24" s="1" t="s">
        <v>306</v>
      </c>
      <c r="B24" s="118" t="s">
        <v>849</v>
      </c>
      <c r="C24" s="1" t="s">
        <v>850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3"/>
        <v>0</v>
      </c>
    </row>
    <row r="25" spans="1:9" x14ac:dyDescent="0.15">
      <c r="A25" s="1" t="s">
        <v>307</v>
      </c>
      <c r="B25" s="118" t="s">
        <v>845</v>
      </c>
      <c r="C25" s="1" t="s">
        <v>73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3"/>
        <v>0</v>
      </c>
    </row>
    <row r="26" spans="1:9" x14ac:dyDescent="0.15">
      <c r="A26" s="1" t="s">
        <v>308</v>
      </c>
      <c r="B26" s="118" t="s">
        <v>846</v>
      </c>
      <c r="C26" s="1" t="s">
        <v>78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3"/>
        <v>0</v>
      </c>
    </row>
    <row r="27" spans="1:9" x14ac:dyDescent="0.15">
      <c r="A27" s="1" t="s">
        <v>309</v>
      </c>
      <c r="B27" s="118" t="s">
        <v>851</v>
      </c>
      <c r="C27" s="1" t="s">
        <v>110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3"/>
        <v>0</v>
      </c>
    </row>
    <row r="28" spans="1:9" x14ac:dyDescent="0.15">
      <c r="A28" s="75" t="s">
        <v>38</v>
      </c>
      <c r="B28" s="118" t="s">
        <v>852</v>
      </c>
      <c r="C28" s="1" t="s">
        <v>39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3"/>
        <v>0</v>
      </c>
    </row>
    <row r="29" spans="1:9" x14ac:dyDescent="0.15">
      <c r="A29" s="1" t="s">
        <v>448</v>
      </c>
      <c r="B29" s="118" t="s">
        <v>853</v>
      </c>
      <c r="C29" s="1" t="s">
        <v>122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3"/>
        <v>0</v>
      </c>
    </row>
    <row r="30" spans="1:9" x14ac:dyDescent="0.15">
      <c r="A30" s="99"/>
      <c r="B30" s="99"/>
      <c r="C30" s="274" t="s">
        <v>618</v>
      </c>
      <c r="D30" s="217">
        <f t="shared" ref="D30:I30" si="4">+D19</f>
        <v>0</v>
      </c>
      <c r="E30" s="217">
        <f t="shared" si="4"/>
        <v>0</v>
      </c>
      <c r="F30" s="217">
        <f t="shared" si="4"/>
        <v>0</v>
      </c>
      <c r="G30" s="217">
        <f t="shared" si="4"/>
        <v>0</v>
      </c>
      <c r="H30" s="217">
        <f t="shared" si="4"/>
        <v>0</v>
      </c>
      <c r="I30" s="217">
        <f t="shared" si="4"/>
        <v>0</v>
      </c>
    </row>
    <row r="31" spans="1:9" x14ac:dyDescent="0.15">
      <c r="A31" s="1" t="s">
        <v>863</v>
      </c>
      <c r="B31" s="118" t="s">
        <v>854</v>
      </c>
      <c r="C31" s="1" t="s">
        <v>986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 t="shared" si="3"/>
        <v>0</v>
      </c>
    </row>
    <row r="32" spans="1:9" ht="11.25" thickBot="1" x14ac:dyDescent="0.2">
      <c r="A32" s="1"/>
      <c r="C32" s="1"/>
      <c r="D32" s="3"/>
    </row>
    <row r="33" spans="1:9" ht="12" thickTop="1" thickBot="1" x14ac:dyDescent="0.2">
      <c r="B33" s="118" t="s">
        <v>855</v>
      </c>
      <c r="C33" s="20" t="s">
        <v>783</v>
      </c>
      <c r="D33" s="27">
        <f t="shared" ref="D33:I33" si="5">SUM(D22:D31)</f>
        <v>0</v>
      </c>
      <c r="E33" s="27">
        <f t="shared" si="5"/>
        <v>0</v>
      </c>
      <c r="F33" s="27">
        <f t="shared" si="5"/>
        <v>0</v>
      </c>
      <c r="G33" s="27">
        <f t="shared" si="5"/>
        <v>0</v>
      </c>
      <c r="H33" s="27">
        <f t="shared" si="5"/>
        <v>0</v>
      </c>
      <c r="I33" s="27">
        <f t="shared" si="5"/>
        <v>0</v>
      </c>
    </row>
    <row r="34" spans="1:9" ht="11.25" thickTop="1" x14ac:dyDescent="0.15"/>
    <row r="35" spans="1:9" x14ac:dyDescent="0.15">
      <c r="A35" s="102" t="s">
        <v>66</v>
      </c>
      <c r="C35" s="130" t="s">
        <v>532</v>
      </c>
      <c r="D35" s="105"/>
      <c r="E35" s="105"/>
      <c r="F35" s="105"/>
      <c r="G35" s="105"/>
    </row>
    <row r="36" spans="1:9" x14ac:dyDescent="0.15">
      <c r="A36" s="235" t="s">
        <v>998</v>
      </c>
      <c r="B36" s="292" t="s">
        <v>856</v>
      </c>
      <c r="C36" s="89" t="s">
        <v>992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>SUM(G36+H36)</f>
        <v>0</v>
      </c>
    </row>
    <row r="37" spans="1:9" x14ac:dyDescent="0.15">
      <c r="A37" s="291" t="s">
        <v>1112</v>
      </c>
      <c r="B37" s="106" t="s">
        <v>857</v>
      </c>
      <c r="C37" s="89" t="s">
        <v>993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>SUM(G37+H37)</f>
        <v>0</v>
      </c>
    </row>
    <row r="38" spans="1:9" x14ac:dyDescent="0.15">
      <c r="A38" s="291" t="s">
        <v>1111</v>
      </c>
      <c r="B38" s="106" t="s">
        <v>858</v>
      </c>
      <c r="C38" s="89" t="s">
        <v>994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>SUM(G38+H38)</f>
        <v>0</v>
      </c>
    </row>
    <row r="39" spans="1:9" ht="11.25" customHeight="1" x14ac:dyDescent="0.15">
      <c r="A39" s="291" t="s">
        <v>1109</v>
      </c>
      <c r="B39" s="106" t="s">
        <v>859</v>
      </c>
      <c r="C39" s="286" t="s">
        <v>1110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>SUM(G39+H39)</f>
        <v>0</v>
      </c>
    </row>
    <row r="40" spans="1:9" ht="11.25" thickBot="1" x14ac:dyDescent="0.2">
      <c r="A40" s="235" t="s">
        <v>1002</v>
      </c>
      <c r="B40" s="106" t="s">
        <v>864</v>
      </c>
      <c r="C40" s="89" t="s">
        <v>996</v>
      </c>
      <c r="D40" s="97">
        <v>0</v>
      </c>
      <c r="E40" s="97">
        <v>0</v>
      </c>
      <c r="F40" s="97">
        <v>0</v>
      </c>
      <c r="G40" s="97">
        <v>0</v>
      </c>
      <c r="H40" s="26">
        <v>0</v>
      </c>
      <c r="I40" s="238">
        <f>SUM(G40+H40)</f>
        <v>0</v>
      </c>
    </row>
    <row r="41" spans="1:9" ht="12" thickTop="1" thickBot="1" x14ac:dyDescent="0.2">
      <c r="A41" s="96"/>
      <c r="B41" s="106" t="s">
        <v>865</v>
      </c>
      <c r="C41" s="80" t="s">
        <v>523</v>
      </c>
      <c r="D41" s="98">
        <f t="shared" ref="D41:I41" si="6">SUM(D36:D40)</f>
        <v>0</v>
      </c>
      <c r="E41" s="98">
        <f t="shared" si="6"/>
        <v>0</v>
      </c>
      <c r="F41" s="98">
        <f t="shared" si="6"/>
        <v>0</v>
      </c>
      <c r="G41" s="98">
        <f t="shared" si="6"/>
        <v>0</v>
      </c>
      <c r="H41" s="98">
        <f t="shared" si="6"/>
        <v>0</v>
      </c>
      <c r="I41" s="111">
        <f t="shared" si="6"/>
        <v>0</v>
      </c>
    </row>
    <row r="42" spans="1:9" ht="12" thickTop="1" thickBot="1" x14ac:dyDescent="0.2">
      <c r="A42" s="96"/>
      <c r="B42" s="105"/>
      <c r="C42" s="80"/>
      <c r="D42" s="105"/>
      <c r="E42" s="105"/>
      <c r="F42" s="105"/>
      <c r="G42" s="105"/>
    </row>
    <row r="43" spans="1:9" ht="11.25" thickBot="1" x14ac:dyDescent="0.2">
      <c r="A43" s="430" t="s">
        <v>784</v>
      </c>
      <c r="B43" s="430"/>
      <c r="C43" s="434"/>
      <c r="D43" s="131">
        <f t="shared" ref="D43:I43" si="7">D33+D41</f>
        <v>0</v>
      </c>
      <c r="E43" s="131">
        <f t="shared" si="7"/>
        <v>0</v>
      </c>
      <c r="F43" s="131">
        <f t="shared" si="7"/>
        <v>0</v>
      </c>
      <c r="G43" s="131">
        <f t="shared" si="7"/>
        <v>0</v>
      </c>
      <c r="H43" s="131">
        <f t="shared" si="7"/>
        <v>0</v>
      </c>
      <c r="I43" s="131">
        <f t="shared" si="7"/>
        <v>0</v>
      </c>
    </row>
    <row r="44" spans="1:9" x14ac:dyDescent="0.15">
      <c r="A44" s="96"/>
      <c r="B44" s="105"/>
      <c r="C44" s="80" t="s">
        <v>524</v>
      </c>
      <c r="D44" s="105"/>
      <c r="E44" s="105"/>
      <c r="F44" s="105"/>
      <c r="G44" s="105"/>
    </row>
    <row r="45" spans="1:9" ht="11.25" thickBot="1" x14ac:dyDescent="0.2">
      <c r="A45" s="96"/>
      <c r="B45" s="105"/>
      <c r="C45" s="80"/>
      <c r="D45" s="105"/>
      <c r="E45" s="105"/>
      <c r="F45" s="105"/>
      <c r="G45" s="105"/>
    </row>
    <row r="46" spans="1:9" ht="12" thickTop="1" thickBot="1" x14ac:dyDescent="0.2">
      <c r="A46" s="105"/>
      <c r="B46" s="105"/>
      <c r="C46" s="80" t="s">
        <v>525</v>
      </c>
      <c r="D46" s="113">
        <f t="shared" ref="D46:I46" si="8">D16</f>
        <v>0</v>
      </c>
      <c r="E46" s="113">
        <f t="shared" si="8"/>
        <v>0</v>
      </c>
      <c r="F46" s="113">
        <f t="shared" si="8"/>
        <v>0</v>
      </c>
      <c r="G46" s="113">
        <f t="shared" si="8"/>
        <v>0</v>
      </c>
      <c r="H46" s="113">
        <f t="shared" si="8"/>
        <v>0</v>
      </c>
      <c r="I46" s="113">
        <f t="shared" si="8"/>
        <v>0</v>
      </c>
    </row>
    <row r="47" spans="1:9" ht="11.25" thickTop="1" x14ac:dyDescent="0.15">
      <c r="A47" s="88"/>
      <c r="C47" s="130" t="s">
        <v>67</v>
      </c>
    </row>
    <row r="48" spans="1:9" x14ac:dyDescent="0.15">
      <c r="A48" s="90" t="s">
        <v>451</v>
      </c>
      <c r="C48" s="1" t="s">
        <v>752</v>
      </c>
    </row>
    <row r="49" spans="1:9" x14ac:dyDescent="0.15">
      <c r="A49" s="88"/>
      <c r="B49" s="5"/>
      <c r="C49" s="2" t="s">
        <v>1074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38">
        <f>G49+H49</f>
        <v>0</v>
      </c>
    </row>
    <row r="51" spans="1:9" x14ac:dyDescent="0.15">
      <c r="A51" s="105"/>
      <c r="B51" s="105"/>
      <c r="C51" s="105"/>
      <c r="D51" s="105"/>
      <c r="E51" s="105"/>
      <c r="F51" s="105"/>
      <c r="G51" s="105"/>
    </row>
    <row r="52" spans="1:9" x14ac:dyDescent="0.15">
      <c r="A52" s="105"/>
      <c r="B52" s="105"/>
      <c r="C52" s="80" t="s">
        <v>526</v>
      </c>
      <c r="D52" s="105">
        <f t="shared" ref="D52:I52" si="9">D43-D46</f>
        <v>0</v>
      </c>
      <c r="E52" s="105">
        <f t="shared" si="9"/>
        <v>0</v>
      </c>
      <c r="F52" s="105">
        <f t="shared" si="9"/>
        <v>0</v>
      </c>
      <c r="G52" s="105">
        <f t="shared" si="9"/>
        <v>0</v>
      </c>
      <c r="H52" s="105">
        <f t="shared" si="9"/>
        <v>0</v>
      </c>
      <c r="I52" s="105">
        <f t="shared" si="9"/>
        <v>0</v>
      </c>
    </row>
  </sheetData>
  <sheetProtection formatCells="0" formatColumns="0" formatRows="0"/>
  <mergeCells count="1">
    <mergeCell ref="A43:C43"/>
  </mergeCells>
  <phoneticPr fontId="12" type="noConversion"/>
  <printOptions horizontalCentered="1"/>
  <pageMargins left="0.25" right="0.25" top="0.5" bottom="0.75" header="0.5" footer="0.5"/>
  <pageSetup scale="90" firstPageNumber="43" fitToHeight="0" orientation="landscape" r:id="rId1"/>
  <headerFooter alignWithMargins="0">
    <oddFooter>&amp;CPage &amp;P of &amp;N&amp;R&amp;D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8"/>
  <dimension ref="A1:I52"/>
  <sheetViews>
    <sheetView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12" defaultRowHeight="10.5" x14ac:dyDescent="0.15"/>
  <cols>
    <col min="1" max="1" width="10" customWidth="1"/>
    <col min="2" max="2" width="5" bestFit="1" customWidth="1"/>
    <col min="3" max="3" width="70.83203125" customWidth="1"/>
    <col min="4" max="9" width="16.6640625" customWidth="1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1487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G4+H4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1" t="s">
        <v>1070</v>
      </c>
      <c r="B6" s="118" t="s">
        <v>769</v>
      </c>
      <c r="C6" s="1" t="s">
        <v>322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G6+H6</f>
        <v>0</v>
      </c>
    </row>
    <row r="7" spans="1:9" x14ac:dyDescent="0.15">
      <c r="A7" s="118" t="s">
        <v>33</v>
      </c>
      <c r="B7" s="118" t="s">
        <v>770</v>
      </c>
      <c r="C7" t="s">
        <v>34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>G7+H7</f>
        <v>0</v>
      </c>
    </row>
    <row r="8" spans="1:9" x14ac:dyDescent="0.15">
      <c r="A8" s="75" t="s">
        <v>35</v>
      </c>
      <c r="B8" s="118" t="s">
        <v>771</v>
      </c>
      <c r="C8" s="1" t="s">
        <v>36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>G8+H8</f>
        <v>0</v>
      </c>
    </row>
    <row r="9" spans="1:9" x14ac:dyDescent="0.15">
      <c r="A9" s="1" t="s">
        <v>62</v>
      </c>
      <c r="B9" s="118" t="s">
        <v>832</v>
      </c>
      <c r="C9" s="2" t="s">
        <v>612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>G9+H9</f>
        <v>0</v>
      </c>
    </row>
    <row r="10" spans="1:9" x14ac:dyDescent="0.15">
      <c r="A10" s="118"/>
      <c r="B10" s="118" t="s">
        <v>834</v>
      </c>
      <c r="C10" s="1" t="s">
        <v>157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>G10+H10</f>
        <v>0</v>
      </c>
    </row>
    <row r="11" spans="1:9" ht="11.25" thickBot="1" x14ac:dyDescent="0.2">
      <c r="D11" s="3"/>
      <c r="E11" s="3"/>
      <c r="F11" s="3"/>
      <c r="G11" s="3"/>
    </row>
    <row r="12" spans="1:9" ht="12" thickTop="1" thickBot="1" x14ac:dyDescent="0.2">
      <c r="B12" s="118" t="s">
        <v>835</v>
      </c>
      <c r="C12" s="20" t="s">
        <v>158</v>
      </c>
      <c r="D12" s="27">
        <f t="shared" ref="D12:I12" si="0">SUM(D6:D10)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</row>
    <row r="13" spans="1:9" ht="12" thickTop="1" thickBot="1" x14ac:dyDescent="0.2">
      <c r="C13" s="1"/>
    </row>
    <row r="14" spans="1:9" ht="11.25" thickBot="1" x14ac:dyDescent="0.2">
      <c r="A14" s="20" t="s">
        <v>788</v>
      </c>
      <c r="D14" s="29">
        <f t="shared" ref="D14:I14" si="1">D4+D12</f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29">
        <f t="shared" si="1"/>
        <v>0</v>
      </c>
    </row>
    <row r="15" spans="1:9" x14ac:dyDescent="0.15">
      <c r="A15" s="20"/>
    </row>
    <row r="16" spans="1:9" x14ac:dyDescent="0.15">
      <c r="A16" s="275" t="s">
        <v>584</v>
      </c>
      <c r="B16" s="192"/>
      <c r="C16" s="201" t="s">
        <v>580</v>
      </c>
      <c r="D16" s="123"/>
      <c r="E16" s="123"/>
      <c r="F16" s="123"/>
      <c r="G16" s="123"/>
      <c r="H16" s="123"/>
      <c r="I16" s="105"/>
    </row>
    <row r="17" spans="1:9" x14ac:dyDescent="0.15">
      <c r="A17" s="193" t="s">
        <v>62</v>
      </c>
      <c r="B17" s="206" t="s">
        <v>3</v>
      </c>
      <c r="C17" s="2" t="s">
        <v>586</v>
      </c>
      <c r="D17" s="26">
        <v>0</v>
      </c>
      <c r="E17" s="26">
        <v>0</v>
      </c>
      <c r="F17" s="26">
        <v>0</v>
      </c>
      <c r="G17" s="26">
        <v>0</v>
      </c>
      <c r="H17" s="218">
        <v>0</v>
      </c>
      <c r="I17" s="219">
        <f>SUM(G17+H17)</f>
        <v>0</v>
      </c>
    </row>
    <row r="18" spans="1:9" x14ac:dyDescent="0.15">
      <c r="A18" s="193"/>
      <c r="B18" s="206"/>
      <c r="C18" s="2"/>
      <c r="D18" s="3"/>
      <c r="E18" s="3"/>
      <c r="F18" s="3"/>
      <c r="G18" s="3"/>
      <c r="H18" s="3"/>
      <c r="I18" s="105"/>
    </row>
    <row r="19" spans="1:9" x14ac:dyDescent="0.15">
      <c r="A19" s="21" t="s">
        <v>143</v>
      </c>
      <c r="C19" s="130" t="s">
        <v>444</v>
      </c>
      <c r="D19" s="4"/>
      <c r="E19" s="4"/>
      <c r="F19" s="4"/>
      <c r="G19" s="4"/>
    </row>
    <row r="20" spans="1:9" x14ac:dyDescent="0.15">
      <c r="A20" s="1" t="s">
        <v>304</v>
      </c>
      <c r="B20" s="118" t="s">
        <v>836</v>
      </c>
      <c r="C20" s="1" t="s">
        <v>353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ref="I20:I29" si="2">G20+H20</f>
        <v>0</v>
      </c>
    </row>
    <row r="21" spans="1:9" x14ac:dyDescent="0.15">
      <c r="A21" s="1" t="s">
        <v>305</v>
      </c>
      <c r="B21" s="118" t="s">
        <v>844</v>
      </c>
      <c r="C21" s="1" t="s">
        <v>1464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2"/>
        <v>0</v>
      </c>
    </row>
    <row r="22" spans="1:9" x14ac:dyDescent="0.15">
      <c r="A22" s="1" t="s">
        <v>306</v>
      </c>
      <c r="B22" s="118" t="s">
        <v>848</v>
      </c>
      <c r="C22" s="1" t="s">
        <v>850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si="2"/>
        <v>0</v>
      </c>
    </row>
    <row r="23" spans="1:9" x14ac:dyDescent="0.15">
      <c r="A23" s="1" t="s">
        <v>307</v>
      </c>
      <c r="B23" s="118" t="s">
        <v>849</v>
      </c>
      <c r="C23" s="1" t="s">
        <v>73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2"/>
        <v>0</v>
      </c>
    </row>
    <row r="24" spans="1:9" x14ac:dyDescent="0.15">
      <c r="A24" s="1" t="s">
        <v>308</v>
      </c>
      <c r="B24" s="118" t="s">
        <v>845</v>
      </c>
      <c r="C24" s="1" t="s">
        <v>78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2"/>
        <v>0</v>
      </c>
    </row>
    <row r="25" spans="1:9" x14ac:dyDescent="0.15">
      <c r="A25" s="1" t="s">
        <v>309</v>
      </c>
      <c r="B25" s="118" t="s">
        <v>846</v>
      </c>
      <c r="C25" s="1" t="s">
        <v>110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2"/>
        <v>0</v>
      </c>
    </row>
    <row r="26" spans="1:9" x14ac:dyDescent="0.15">
      <c r="A26" s="75" t="s">
        <v>38</v>
      </c>
      <c r="B26" s="118" t="s">
        <v>851</v>
      </c>
      <c r="C26" s="1" t="s">
        <v>39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2"/>
        <v>0</v>
      </c>
    </row>
    <row r="27" spans="1:9" x14ac:dyDescent="0.15">
      <c r="A27" s="1" t="s">
        <v>448</v>
      </c>
      <c r="B27" s="118" t="s">
        <v>852</v>
      </c>
      <c r="C27" s="1" t="s">
        <v>122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2"/>
        <v>0</v>
      </c>
    </row>
    <row r="28" spans="1:9" x14ac:dyDescent="0.15">
      <c r="A28" s="99"/>
      <c r="B28" s="99"/>
      <c r="C28" s="274" t="s">
        <v>4</v>
      </c>
      <c r="D28" s="217">
        <f t="shared" ref="D28:I28" si="3">+D17</f>
        <v>0</v>
      </c>
      <c r="E28" s="217">
        <f t="shared" si="3"/>
        <v>0</v>
      </c>
      <c r="F28" s="217">
        <f t="shared" si="3"/>
        <v>0</v>
      </c>
      <c r="G28" s="217">
        <f t="shared" si="3"/>
        <v>0</v>
      </c>
      <c r="H28" s="217">
        <f t="shared" si="3"/>
        <v>0</v>
      </c>
      <c r="I28" s="217">
        <f t="shared" si="3"/>
        <v>0</v>
      </c>
    </row>
    <row r="29" spans="1:9" x14ac:dyDescent="0.15">
      <c r="A29" s="1" t="s">
        <v>863</v>
      </c>
      <c r="B29" s="118" t="s">
        <v>853</v>
      </c>
      <c r="C29" s="1" t="s">
        <v>986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2"/>
        <v>0</v>
      </c>
    </row>
    <row r="30" spans="1:9" ht="11.25" thickBot="1" x14ac:dyDescent="0.2"/>
    <row r="31" spans="1:9" ht="12" thickTop="1" thickBot="1" x14ac:dyDescent="0.2">
      <c r="A31" s="1"/>
      <c r="B31" s="118" t="s">
        <v>854</v>
      </c>
      <c r="C31" s="20" t="s">
        <v>785</v>
      </c>
      <c r="D31" s="27">
        <f t="shared" ref="D31:I31" si="4">SUM(D20:D29)</f>
        <v>0</v>
      </c>
      <c r="E31" s="27">
        <f t="shared" si="4"/>
        <v>0</v>
      </c>
      <c r="F31" s="27">
        <f t="shared" si="4"/>
        <v>0</v>
      </c>
      <c r="G31" s="27">
        <f t="shared" si="4"/>
        <v>0</v>
      </c>
      <c r="H31" s="27">
        <f t="shared" si="4"/>
        <v>0</v>
      </c>
      <c r="I31" s="27">
        <f t="shared" si="4"/>
        <v>0</v>
      </c>
    </row>
    <row r="32" spans="1:9" ht="11.25" thickTop="1" x14ac:dyDescent="0.15"/>
    <row r="33" spans="1:9" x14ac:dyDescent="0.15">
      <c r="A33" s="102" t="s">
        <v>66</v>
      </c>
      <c r="C33" s="130" t="s">
        <v>532</v>
      </c>
      <c r="D33" s="105"/>
      <c r="E33" s="105"/>
      <c r="F33" s="105"/>
      <c r="G33" s="105"/>
    </row>
    <row r="34" spans="1:9" x14ac:dyDescent="0.15">
      <c r="A34" s="235" t="s">
        <v>998</v>
      </c>
      <c r="B34" s="292" t="s">
        <v>855</v>
      </c>
      <c r="C34" s="89" t="s">
        <v>992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>G34+H34</f>
        <v>0</v>
      </c>
    </row>
    <row r="35" spans="1:9" x14ac:dyDescent="0.15">
      <c r="A35" s="291" t="s">
        <v>1112</v>
      </c>
      <c r="B35" s="292" t="s">
        <v>856</v>
      </c>
      <c r="C35" s="89" t="s">
        <v>993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>G35+H35</f>
        <v>0</v>
      </c>
    </row>
    <row r="36" spans="1:9" x14ac:dyDescent="0.15">
      <c r="A36" s="291" t="s">
        <v>1111</v>
      </c>
      <c r="B36" s="292" t="s">
        <v>857</v>
      </c>
      <c r="C36" s="89" t="s">
        <v>994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>G36+H36</f>
        <v>0</v>
      </c>
    </row>
    <row r="37" spans="1:9" ht="11.25" customHeight="1" x14ac:dyDescent="0.15">
      <c r="A37" s="291" t="s">
        <v>1109</v>
      </c>
      <c r="B37" s="292" t="s">
        <v>858</v>
      </c>
      <c r="C37" s="286" t="s">
        <v>1110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>G37+H37</f>
        <v>0</v>
      </c>
    </row>
    <row r="38" spans="1:9" ht="11.25" thickBot="1" x14ac:dyDescent="0.2">
      <c r="A38" s="235" t="s">
        <v>1002</v>
      </c>
      <c r="B38" s="292" t="s">
        <v>859</v>
      </c>
      <c r="C38" s="89" t="s">
        <v>996</v>
      </c>
      <c r="D38" s="97">
        <v>0</v>
      </c>
      <c r="E38" s="97">
        <v>0</v>
      </c>
      <c r="F38" s="97">
        <v>0</v>
      </c>
      <c r="G38" s="97">
        <v>0</v>
      </c>
      <c r="H38" s="26">
        <v>0</v>
      </c>
      <c r="I38" s="238">
        <f>G38+H38</f>
        <v>0</v>
      </c>
    </row>
    <row r="39" spans="1:9" ht="12" thickTop="1" thickBot="1" x14ac:dyDescent="0.2">
      <c r="A39" s="96"/>
      <c r="B39" s="106" t="s">
        <v>864</v>
      </c>
      <c r="C39" s="80" t="s">
        <v>523</v>
      </c>
      <c r="D39" s="98">
        <f t="shared" ref="D39:I39" si="5">SUM(D34:D38)</f>
        <v>0</v>
      </c>
      <c r="E39" s="98">
        <f t="shared" si="5"/>
        <v>0</v>
      </c>
      <c r="F39" s="98">
        <f t="shared" si="5"/>
        <v>0</v>
      </c>
      <c r="G39" s="98">
        <f t="shared" si="5"/>
        <v>0</v>
      </c>
      <c r="H39" s="98">
        <f t="shared" si="5"/>
        <v>0</v>
      </c>
      <c r="I39" s="111">
        <f t="shared" si="5"/>
        <v>0</v>
      </c>
    </row>
    <row r="40" spans="1:9" ht="12" thickTop="1" thickBot="1" x14ac:dyDescent="0.2">
      <c r="A40" s="96"/>
      <c r="B40" s="105"/>
      <c r="C40" s="80"/>
      <c r="D40" s="105"/>
      <c r="E40" s="105"/>
      <c r="F40" s="105"/>
      <c r="G40" s="105"/>
    </row>
    <row r="41" spans="1:9" ht="11.25" thickBot="1" x14ac:dyDescent="0.2">
      <c r="A41" s="430" t="s">
        <v>786</v>
      </c>
      <c r="B41" s="430"/>
      <c r="C41" s="430"/>
      <c r="D41" s="131">
        <f t="shared" ref="D41:I41" si="6">D31+D39</f>
        <v>0</v>
      </c>
      <c r="E41" s="131">
        <f t="shared" si="6"/>
        <v>0</v>
      </c>
      <c r="F41" s="131">
        <f t="shared" si="6"/>
        <v>0</v>
      </c>
      <c r="G41" s="131">
        <f t="shared" si="6"/>
        <v>0</v>
      </c>
      <c r="H41" s="131">
        <f t="shared" si="6"/>
        <v>0</v>
      </c>
      <c r="I41" s="131">
        <f t="shared" si="6"/>
        <v>0</v>
      </c>
    </row>
    <row r="42" spans="1:9" x14ac:dyDescent="0.15">
      <c r="A42" s="96"/>
      <c r="B42" s="105"/>
      <c r="C42" s="80" t="s">
        <v>524</v>
      </c>
      <c r="D42" s="105"/>
      <c r="E42" s="105"/>
      <c r="F42" s="105"/>
      <c r="G42" s="105"/>
    </row>
    <row r="43" spans="1:9" ht="11.25" thickBot="1" x14ac:dyDescent="0.2">
      <c r="A43" s="96"/>
      <c r="B43" s="105"/>
      <c r="C43" s="80"/>
      <c r="D43" s="105"/>
      <c r="E43" s="105"/>
      <c r="F43" s="105"/>
      <c r="G43" s="105"/>
    </row>
    <row r="44" spans="1:9" ht="12" thickTop="1" thickBot="1" x14ac:dyDescent="0.2">
      <c r="A44" s="105"/>
      <c r="B44" s="105"/>
      <c r="C44" s="80" t="s">
        <v>525</v>
      </c>
      <c r="D44" s="113">
        <f t="shared" ref="D44:I44" si="7">D14</f>
        <v>0</v>
      </c>
      <c r="E44" s="113">
        <f t="shared" si="7"/>
        <v>0</v>
      </c>
      <c r="F44" s="113">
        <f t="shared" si="7"/>
        <v>0</v>
      </c>
      <c r="G44" s="113">
        <f t="shared" si="7"/>
        <v>0</v>
      </c>
      <c r="H44" s="113">
        <f t="shared" si="7"/>
        <v>0</v>
      </c>
      <c r="I44" s="113">
        <f t="shared" si="7"/>
        <v>0</v>
      </c>
    </row>
    <row r="45" spans="1:9" ht="11.25" thickTop="1" x14ac:dyDescent="0.15">
      <c r="A45" s="105"/>
      <c r="B45" s="105"/>
      <c r="C45" s="105"/>
      <c r="D45" s="105"/>
      <c r="E45" s="105"/>
      <c r="F45" s="105"/>
      <c r="G45" s="105"/>
    </row>
    <row r="46" spans="1:9" x14ac:dyDescent="0.15">
      <c r="A46" s="105"/>
      <c r="B46" s="105"/>
      <c r="C46" s="80" t="s">
        <v>526</v>
      </c>
      <c r="D46" s="105">
        <f t="shared" ref="D46:I46" si="8">D41-D44</f>
        <v>0</v>
      </c>
      <c r="E46" s="105">
        <f t="shared" si="8"/>
        <v>0</v>
      </c>
      <c r="F46" s="105">
        <f t="shared" si="8"/>
        <v>0</v>
      </c>
      <c r="G46" s="105">
        <f t="shared" si="8"/>
        <v>0</v>
      </c>
      <c r="H46" s="105">
        <f t="shared" si="8"/>
        <v>0</v>
      </c>
      <c r="I46" s="105">
        <f t="shared" si="8"/>
        <v>0</v>
      </c>
    </row>
    <row r="49" spans="1:6" x14ac:dyDescent="0.15">
      <c r="C49" s="1"/>
    </row>
    <row r="50" spans="1:6" x14ac:dyDescent="0.15">
      <c r="A50" s="3" t="s">
        <v>931</v>
      </c>
    </row>
    <row r="52" spans="1:6" x14ac:dyDescent="0.15">
      <c r="A52" s="272" t="s">
        <v>19</v>
      </c>
      <c r="B52" s="290"/>
      <c r="C52" s="290"/>
      <c r="D52" s="290"/>
      <c r="E52" s="290"/>
      <c r="F52" s="290"/>
    </row>
  </sheetData>
  <sheetProtection formatCells="0" formatColumns="0" formatRows="0"/>
  <mergeCells count="1">
    <mergeCell ref="A41:C41"/>
  </mergeCells>
  <phoneticPr fontId="12" type="noConversion"/>
  <printOptions horizontalCentered="1"/>
  <pageMargins left="0.25" right="0.25" top="0.5" bottom="0.75" header="0.5" footer="0.5"/>
  <pageSetup scale="90" firstPageNumber="44" fitToHeight="0" orientation="landscape" r:id="rId1"/>
  <headerFooter alignWithMargins="0">
    <oddFooter>&amp;CPage &amp;P of &amp;N&amp;R&amp;D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9"/>
  <dimension ref="A1:I51"/>
  <sheetViews>
    <sheetView workbookViewId="0">
      <pane ySplit="3" topLeftCell="A5" activePane="bottomLeft" state="frozen"/>
      <selection activeCell="C3" sqref="C3"/>
      <selection pane="bottomLeft" activeCell="D3" sqref="D3:I3"/>
    </sheetView>
  </sheetViews>
  <sheetFormatPr defaultColWidth="12" defaultRowHeight="10.5" x14ac:dyDescent="0.15"/>
  <cols>
    <col min="1" max="1" width="10" customWidth="1"/>
    <col min="2" max="2" width="5" bestFit="1" customWidth="1"/>
    <col min="3" max="3" width="70.83203125" customWidth="1"/>
    <col min="4" max="9" width="16.6640625" customWidth="1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380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75" t="s">
        <v>40</v>
      </c>
      <c r="B6" s="118" t="s">
        <v>769</v>
      </c>
      <c r="C6" t="s">
        <v>41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75" t="s">
        <v>1070</v>
      </c>
      <c r="B7" s="118" t="s">
        <v>770</v>
      </c>
      <c r="C7" s="1" t="s">
        <v>322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ref="I7:I15" si="0">SUM(G7+H7)</f>
        <v>0</v>
      </c>
    </row>
    <row r="8" spans="1:9" x14ac:dyDescent="0.15">
      <c r="A8" s="118" t="s">
        <v>33</v>
      </c>
      <c r="B8" s="118" t="s">
        <v>771</v>
      </c>
      <c r="C8" t="s">
        <v>34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75" t="s">
        <v>42</v>
      </c>
      <c r="B9" s="118" t="s">
        <v>832</v>
      </c>
      <c r="C9" s="1" t="s">
        <v>43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75" t="s">
        <v>44</v>
      </c>
      <c r="B10" s="118" t="s">
        <v>833</v>
      </c>
      <c r="C10" s="1" t="s">
        <v>48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75" t="s">
        <v>45</v>
      </c>
      <c r="B11" s="118" t="s">
        <v>834</v>
      </c>
      <c r="C11" s="1" t="s">
        <v>49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75" t="s">
        <v>46</v>
      </c>
      <c r="B12" s="118" t="s">
        <v>835</v>
      </c>
      <c r="C12" s="1" t="s">
        <v>50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75" t="s">
        <v>47</v>
      </c>
      <c r="B13" s="118" t="s">
        <v>836</v>
      </c>
      <c r="C13" s="1" t="s">
        <v>160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1" t="s">
        <v>62</v>
      </c>
      <c r="B14" s="118" t="s">
        <v>844</v>
      </c>
      <c r="C14" s="2" t="s">
        <v>607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118"/>
      <c r="B15" s="118" t="s">
        <v>848</v>
      </c>
      <c r="C15" s="1" t="s">
        <v>157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ht="11.25" thickBot="1" x14ac:dyDescent="0.2">
      <c r="D16" s="3"/>
      <c r="E16" s="3"/>
      <c r="F16" s="3"/>
      <c r="G16" s="3"/>
    </row>
    <row r="17" spans="1:9" ht="12" thickTop="1" thickBot="1" x14ac:dyDescent="0.2">
      <c r="B17" s="118" t="s">
        <v>849</v>
      </c>
      <c r="C17" s="20" t="s">
        <v>780</v>
      </c>
      <c r="D17" s="27">
        <f t="shared" ref="D17:I17" si="1">SUM(D6:D16)</f>
        <v>0</v>
      </c>
      <c r="E17" s="27">
        <f t="shared" si="1"/>
        <v>0</v>
      </c>
      <c r="F17" s="27">
        <f t="shared" si="1"/>
        <v>0</v>
      </c>
      <c r="G17" s="27">
        <f t="shared" si="1"/>
        <v>0</v>
      </c>
      <c r="H17" s="27">
        <f t="shared" si="1"/>
        <v>0</v>
      </c>
      <c r="I17" s="27">
        <f t="shared" si="1"/>
        <v>0</v>
      </c>
    </row>
    <row r="18" spans="1:9" ht="12" thickTop="1" thickBot="1" x14ac:dyDescent="0.2">
      <c r="C18" s="1"/>
    </row>
    <row r="19" spans="1:9" ht="11.25" thickBot="1" x14ac:dyDescent="0.2">
      <c r="A19" s="20" t="s">
        <v>787</v>
      </c>
      <c r="D19" s="29">
        <f t="shared" ref="D19:I19" si="2">D4+D17</f>
        <v>0</v>
      </c>
      <c r="E19" s="29">
        <f t="shared" si="2"/>
        <v>0</v>
      </c>
      <c r="F19" s="29">
        <f t="shared" si="2"/>
        <v>0</v>
      </c>
      <c r="G19" s="29">
        <f t="shared" si="2"/>
        <v>0</v>
      </c>
      <c r="H19" s="29">
        <f t="shared" si="2"/>
        <v>0</v>
      </c>
      <c r="I19" s="29">
        <f t="shared" si="2"/>
        <v>0</v>
      </c>
    </row>
    <row r="20" spans="1:9" x14ac:dyDescent="0.15">
      <c r="C20" s="25"/>
    </row>
    <row r="21" spans="1:9" x14ac:dyDescent="0.15">
      <c r="A21" s="275" t="s">
        <v>584</v>
      </c>
      <c r="B21" s="192"/>
      <c r="C21" s="201" t="s">
        <v>580</v>
      </c>
      <c r="D21" s="123"/>
      <c r="E21" s="123"/>
      <c r="F21" s="123"/>
      <c r="G21" s="123"/>
      <c r="H21" s="123"/>
      <c r="I21" s="105"/>
    </row>
    <row r="22" spans="1:9" x14ac:dyDescent="0.15">
      <c r="A22" s="193" t="s">
        <v>62</v>
      </c>
      <c r="B22" s="206" t="s">
        <v>20</v>
      </c>
      <c r="C22" s="2" t="s">
        <v>586</v>
      </c>
      <c r="D22" s="26">
        <v>0</v>
      </c>
      <c r="E22" s="26">
        <v>0</v>
      </c>
      <c r="F22" s="26">
        <v>0</v>
      </c>
      <c r="G22" s="26">
        <v>0</v>
      </c>
      <c r="H22" s="218">
        <v>0</v>
      </c>
      <c r="I22" s="219">
        <f>SUM(G22+H22)</f>
        <v>0</v>
      </c>
    </row>
    <row r="23" spans="1:9" x14ac:dyDescent="0.15">
      <c r="A23" s="193"/>
      <c r="B23" s="206"/>
      <c r="C23" s="2"/>
      <c r="D23" s="3"/>
      <c r="E23" s="3"/>
      <c r="F23" s="3"/>
      <c r="G23" s="3"/>
      <c r="H23" s="3"/>
      <c r="I23" s="105"/>
    </row>
    <row r="24" spans="1:9" x14ac:dyDescent="0.15">
      <c r="A24" s="21" t="s">
        <v>143</v>
      </c>
      <c r="C24" s="130" t="s">
        <v>444</v>
      </c>
      <c r="D24" s="4"/>
      <c r="E24" s="4"/>
      <c r="F24" s="4"/>
      <c r="G24" s="4"/>
    </row>
    <row r="25" spans="1:9" x14ac:dyDescent="0.15">
      <c r="A25" s="1" t="s">
        <v>304</v>
      </c>
      <c r="B25" s="118" t="s">
        <v>845</v>
      </c>
      <c r="C25" s="1" t="s">
        <v>353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ref="I25:I34" si="3">SUM(G25+H25)</f>
        <v>0</v>
      </c>
    </row>
    <row r="26" spans="1:9" x14ac:dyDescent="0.15">
      <c r="A26" s="1" t="s">
        <v>305</v>
      </c>
      <c r="B26" s="118" t="s">
        <v>846</v>
      </c>
      <c r="C26" s="1" t="s">
        <v>1464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3"/>
        <v>0</v>
      </c>
    </row>
    <row r="27" spans="1:9" x14ac:dyDescent="0.15">
      <c r="A27" s="1" t="s">
        <v>306</v>
      </c>
      <c r="B27" s="118" t="s">
        <v>851</v>
      </c>
      <c r="C27" s="1" t="s">
        <v>850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3"/>
        <v>0</v>
      </c>
    </row>
    <row r="28" spans="1:9" x14ac:dyDescent="0.15">
      <c r="A28" s="1" t="s">
        <v>307</v>
      </c>
      <c r="B28" s="118" t="s">
        <v>852</v>
      </c>
      <c r="C28" s="1" t="s">
        <v>73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3"/>
        <v>0</v>
      </c>
    </row>
    <row r="29" spans="1:9" x14ac:dyDescent="0.15">
      <c r="A29" s="1" t="s">
        <v>308</v>
      </c>
      <c r="B29" s="118" t="s">
        <v>853</v>
      </c>
      <c r="C29" s="1" t="s">
        <v>78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3"/>
        <v>0</v>
      </c>
    </row>
    <row r="30" spans="1:9" x14ac:dyDescent="0.15">
      <c r="A30" s="1" t="s">
        <v>309</v>
      </c>
      <c r="B30" s="118" t="s">
        <v>854</v>
      </c>
      <c r="C30" s="1" t="s">
        <v>110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 t="shared" si="3"/>
        <v>0</v>
      </c>
    </row>
    <row r="31" spans="1:9" x14ac:dyDescent="0.15">
      <c r="A31" s="75" t="s">
        <v>38</v>
      </c>
      <c r="B31" s="118" t="s">
        <v>855</v>
      </c>
      <c r="C31" s="1" t="s">
        <v>39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 t="shared" si="3"/>
        <v>0</v>
      </c>
    </row>
    <row r="32" spans="1:9" x14ac:dyDescent="0.15">
      <c r="A32" s="1" t="s">
        <v>448</v>
      </c>
      <c r="B32" s="118" t="s">
        <v>856</v>
      </c>
      <c r="C32" s="1" t="s">
        <v>122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si="3"/>
        <v>0</v>
      </c>
    </row>
    <row r="33" spans="1:9" x14ac:dyDescent="0.15">
      <c r="A33" s="99"/>
      <c r="B33" s="99"/>
      <c r="C33" s="274" t="s">
        <v>21</v>
      </c>
      <c r="D33" s="217">
        <f t="shared" ref="D33:I33" si="4">+D22</f>
        <v>0</v>
      </c>
      <c r="E33" s="217">
        <f t="shared" si="4"/>
        <v>0</v>
      </c>
      <c r="F33" s="217">
        <f t="shared" si="4"/>
        <v>0</v>
      </c>
      <c r="G33" s="217">
        <f t="shared" si="4"/>
        <v>0</v>
      </c>
      <c r="H33" s="217">
        <f t="shared" si="4"/>
        <v>0</v>
      </c>
      <c r="I33" s="217">
        <f t="shared" si="4"/>
        <v>0</v>
      </c>
    </row>
    <row r="34" spans="1:9" x14ac:dyDescent="0.15">
      <c r="A34" s="1" t="s">
        <v>863</v>
      </c>
      <c r="B34" s="118" t="s">
        <v>857</v>
      </c>
      <c r="C34" s="1" t="s">
        <v>986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3"/>
        <v>0</v>
      </c>
    </row>
    <row r="35" spans="1:9" ht="11.25" thickBot="1" x14ac:dyDescent="0.2"/>
    <row r="36" spans="1:9" ht="12" thickTop="1" thickBot="1" x14ac:dyDescent="0.2">
      <c r="A36" s="1"/>
      <c r="B36" s="118" t="s">
        <v>858</v>
      </c>
      <c r="C36" s="20" t="s">
        <v>37</v>
      </c>
      <c r="D36" s="27">
        <f t="shared" ref="D36:I36" si="5">SUM(D25:D34)</f>
        <v>0</v>
      </c>
      <c r="E36" s="27">
        <f t="shared" si="5"/>
        <v>0</v>
      </c>
      <c r="F36" s="27">
        <f t="shared" si="5"/>
        <v>0</v>
      </c>
      <c r="G36" s="27">
        <f t="shared" si="5"/>
        <v>0</v>
      </c>
      <c r="H36" s="27">
        <f t="shared" si="5"/>
        <v>0</v>
      </c>
      <c r="I36" s="27">
        <f t="shared" si="5"/>
        <v>0</v>
      </c>
    </row>
    <row r="37" spans="1:9" ht="11.25" thickTop="1" x14ac:dyDescent="0.15"/>
    <row r="38" spans="1:9" x14ac:dyDescent="0.15">
      <c r="A38" s="102" t="s">
        <v>66</v>
      </c>
      <c r="C38" s="130" t="s">
        <v>532</v>
      </c>
      <c r="D38" s="105"/>
      <c r="E38" s="105"/>
      <c r="F38" s="105"/>
      <c r="G38" s="105"/>
    </row>
    <row r="39" spans="1:9" x14ac:dyDescent="0.15">
      <c r="A39" s="235" t="s">
        <v>998</v>
      </c>
      <c r="B39" s="209" t="s">
        <v>859</v>
      </c>
      <c r="C39" s="89" t="s">
        <v>992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>SUM(G39+H39)</f>
        <v>0</v>
      </c>
    </row>
    <row r="40" spans="1:9" x14ac:dyDescent="0.15">
      <c r="A40" s="291" t="s">
        <v>1112</v>
      </c>
      <c r="B40" s="209" t="s">
        <v>864</v>
      </c>
      <c r="C40" s="89" t="s">
        <v>993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>SUM(G40+H40)</f>
        <v>0</v>
      </c>
    </row>
    <row r="41" spans="1:9" x14ac:dyDescent="0.15">
      <c r="A41" s="291" t="s">
        <v>1111</v>
      </c>
      <c r="B41" s="209" t="s">
        <v>865</v>
      </c>
      <c r="C41" s="89" t="s">
        <v>994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>SUM(G41+H41)</f>
        <v>0</v>
      </c>
    </row>
    <row r="42" spans="1:9" ht="11.25" customHeight="1" x14ac:dyDescent="0.15">
      <c r="A42" s="291" t="s">
        <v>1109</v>
      </c>
      <c r="B42" s="209" t="s">
        <v>866</v>
      </c>
      <c r="C42" s="286" t="s">
        <v>1110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>SUM(G42+H42)</f>
        <v>0</v>
      </c>
    </row>
    <row r="43" spans="1:9" ht="11.25" thickBot="1" x14ac:dyDescent="0.2">
      <c r="A43" s="235" t="s">
        <v>1002</v>
      </c>
      <c r="B43" s="209" t="s">
        <v>867</v>
      </c>
      <c r="C43" s="89" t="s">
        <v>996</v>
      </c>
      <c r="D43" s="97">
        <v>0</v>
      </c>
      <c r="E43" s="97">
        <v>0</v>
      </c>
      <c r="F43" s="97">
        <v>0</v>
      </c>
      <c r="G43" s="97">
        <v>0</v>
      </c>
      <c r="H43" s="26">
        <v>0</v>
      </c>
      <c r="I43" s="238">
        <f>SUM(G43+H43)</f>
        <v>0</v>
      </c>
    </row>
    <row r="44" spans="1:9" ht="12" thickTop="1" thickBot="1" x14ac:dyDescent="0.2">
      <c r="A44" s="96"/>
      <c r="B44" s="106" t="s">
        <v>869</v>
      </c>
      <c r="C44" s="80" t="s">
        <v>523</v>
      </c>
      <c r="D44" s="98">
        <f t="shared" ref="D44:I44" si="6">SUM(D39:D43)</f>
        <v>0</v>
      </c>
      <c r="E44" s="98">
        <f t="shared" si="6"/>
        <v>0</v>
      </c>
      <c r="F44" s="98">
        <f t="shared" si="6"/>
        <v>0</v>
      </c>
      <c r="G44" s="98">
        <f t="shared" si="6"/>
        <v>0</v>
      </c>
      <c r="H44" s="98">
        <f t="shared" si="6"/>
        <v>0</v>
      </c>
      <c r="I44" s="111">
        <f t="shared" si="6"/>
        <v>0</v>
      </c>
    </row>
    <row r="45" spans="1:9" ht="12" thickTop="1" thickBot="1" x14ac:dyDescent="0.2">
      <c r="A45" s="96"/>
      <c r="B45" s="105"/>
      <c r="C45" s="80"/>
      <c r="D45" s="105"/>
      <c r="E45" s="105"/>
      <c r="F45" s="105"/>
      <c r="G45" s="105"/>
    </row>
    <row r="46" spans="1:9" ht="11.25" thickBot="1" x14ac:dyDescent="0.2">
      <c r="A46" s="430" t="s">
        <v>789</v>
      </c>
      <c r="B46" s="430"/>
      <c r="C46" s="430"/>
      <c r="D46" s="131">
        <f t="shared" ref="D46:I46" si="7">D36+D44</f>
        <v>0</v>
      </c>
      <c r="E46" s="131">
        <f t="shared" si="7"/>
        <v>0</v>
      </c>
      <c r="F46" s="131">
        <f t="shared" si="7"/>
        <v>0</v>
      </c>
      <c r="G46" s="131">
        <f t="shared" si="7"/>
        <v>0</v>
      </c>
      <c r="H46" s="131">
        <f t="shared" si="7"/>
        <v>0</v>
      </c>
      <c r="I46" s="131">
        <f t="shared" si="7"/>
        <v>0</v>
      </c>
    </row>
    <row r="47" spans="1:9" x14ac:dyDescent="0.15">
      <c r="A47" s="96"/>
      <c r="B47" s="105"/>
      <c r="C47" s="80" t="s">
        <v>524</v>
      </c>
      <c r="D47" s="105"/>
      <c r="E47" s="105"/>
      <c r="F47" s="105"/>
      <c r="G47" s="105"/>
    </row>
    <row r="48" spans="1:9" ht="11.25" thickBot="1" x14ac:dyDescent="0.2">
      <c r="A48" s="96"/>
      <c r="B48" s="105"/>
      <c r="C48" s="80"/>
      <c r="D48" s="105"/>
      <c r="E48" s="105"/>
      <c r="F48" s="105"/>
      <c r="G48" s="105"/>
    </row>
    <row r="49" spans="1:9" ht="12" thickTop="1" thickBot="1" x14ac:dyDescent="0.2">
      <c r="A49" s="105"/>
      <c r="B49" s="105"/>
      <c r="C49" s="80" t="s">
        <v>525</v>
      </c>
      <c r="D49" s="113">
        <f t="shared" ref="D49:I49" si="8">D19</f>
        <v>0</v>
      </c>
      <c r="E49" s="113">
        <f t="shared" si="8"/>
        <v>0</v>
      </c>
      <c r="F49" s="113">
        <f t="shared" si="8"/>
        <v>0</v>
      </c>
      <c r="G49" s="113">
        <f t="shared" si="8"/>
        <v>0</v>
      </c>
      <c r="H49" s="113">
        <f t="shared" si="8"/>
        <v>0</v>
      </c>
      <c r="I49" s="113">
        <f t="shared" si="8"/>
        <v>0</v>
      </c>
    </row>
    <row r="50" spans="1:9" ht="11.25" thickTop="1" x14ac:dyDescent="0.15">
      <c r="A50" s="105"/>
      <c r="B50" s="105"/>
      <c r="C50" s="105"/>
      <c r="D50" s="105"/>
      <c r="E50" s="105"/>
      <c r="F50" s="105"/>
      <c r="G50" s="105"/>
    </row>
    <row r="51" spans="1:9" x14ac:dyDescent="0.15">
      <c r="A51" s="105"/>
      <c r="B51" s="105"/>
      <c r="C51" s="80" t="s">
        <v>526</v>
      </c>
      <c r="D51" s="105">
        <f t="shared" ref="D51:I51" si="9">D46-D49</f>
        <v>0</v>
      </c>
      <c r="E51" s="105">
        <f t="shared" si="9"/>
        <v>0</v>
      </c>
      <c r="F51" s="105">
        <f t="shared" si="9"/>
        <v>0</v>
      </c>
      <c r="G51" s="105">
        <f t="shared" si="9"/>
        <v>0</v>
      </c>
      <c r="H51" s="105">
        <f t="shared" si="9"/>
        <v>0</v>
      </c>
      <c r="I51" s="105">
        <f t="shared" si="9"/>
        <v>0</v>
      </c>
    </row>
  </sheetData>
  <sheetProtection formatCells="0" formatColumns="0" formatRows="0"/>
  <mergeCells count="1">
    <mergeCell ref="A46:C46"/>
  </mergeCells>
  <phoneticPr fontId="12" type="noConversion"/>
  <printOptions horizontalCentered="1"/>
  <pageMargins left="0.25" right="0.25" top="0.5" bottom="0.75" header="0.5" footer="0.5"/>
  <pageSetup scale="90" firstPageNumber="45" fitToHeight="0" orientation="landscape" r:id="rId1"/>
  <headerFooter alignWithMargins="0">
    <oddFooter>&amp;CPage &amp;P of &amp;N&amp;R&amp;D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0"/>
  <dimension ref="A1:I61"/>
  <sheetViews>
    <sheetView workbookViewId="0">
      <pane ySplit="3" topLeftCell="A4" activePane="bottomLeft" state="frozen"/>
      <selection activeCell="A4" sqref="A4"/>
      <selection pane="bottomLeft" activeCell="D3" sqref="D3:I3"/>
    </sheetView>
  </sheetViews>
  <sheetFormatPr defaultColWidth="12" defaultRowHeight="10.5" x14ac:dyDescent="0.15"/>
  <cols>
    <col min="1" max="1" width="10" customWidth="1"/>
    <col min="2" max="2" width="5" bestFit="1" customWidth="1"/>
    <col min="3" max="3" width="70.83203125" customWidth="1"/>
    <col min="4" max="9" width="16.6640625" customWidth="1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F1" s="5"/>
      <c r="G1" s="23" t="s">
        <v>1057</v>
      </c>
    </row>
    <row r="2" spans="1:9" s="382" customFormat="1" ht="12.75" x14ac:dyDescent="0.2">
      <c r="A2" s="212" t="s">
        <v>1473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534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1" t="s">
        <v>1070</v>
      </c>
      <c r="B6" s="118" t="s">
        <v>769</v>
      </c>
      <c r="C6" s="1" t="s">
        <v>322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75" t="s">
        <v>69</v>
      </c>
      <c r="B7" s="118" t="s">
        <v>770</v>
      </c>
      <c r="C7" s="1" t="s">
        <v>520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>SUM(G7+H7)</f>
        <v>0</v>
      </c>
    </row>
    <row r="8" spans="1:9" x14ac:dyDescent="0.15">
      <c r="A8" s="75" t="s">
        <v>372</v>
      </c>
      <c r="B8" s="118" t="s">
        <v>771</v>
      </c>
      <c r="C8" s="1" t="s">
        <v>373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>SUM(G8+H8)</f>
        <v>0</v>
      </c>
    </row>
    <row r="9" spans="1:9" x14ac:dyDescent="0.15">
      <c r="A9" s="1" t="s">
        <v>62</v>
      </c>
      <c r="B9" s="118" t="s">
        <v>832</v>
      </c>
      <c r="C9" s="2" t="s">
        <v>607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>SUM(G9+H9)</f>
        <v>0</v>
      </c>
    </row>
    <row r="10" spans="1:9" x14ac:dyDescent="0.15">
      <c r="A10" s="1"/>
      <c r="B10" s="118" t="s">
        <v>833</v>
      </c>
      <c r="C10" s="1" t="s">
        <v>161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>SUM(G10+H10)</f>
        <v>0</v>
      </c>
    </row>
    <row r="11" spans="1:9" ht="11.25" thickBot="1" x14ac:dyDescent="0.2">
      <c r="B11" s="118"/>
      <c r="C11" s="1"/>
      <c r="D11" s="3"/>
    </row>
    <row r="12" spans="1:9" ht="12" thickTop="1" thickBot="1" x14ac:dyDescent="0.2">
      <c r="B12" s="118" t="s">
        <v>834</v>
      </c>
      <c r="C12" s="20" t="s">
        <v>801</v>
      </c>
      <c r="D12" s="27">
        <f t="shared" ref="D12:I12" si="0">SUM(D6:D11)</f>
        <v>0</v>
      </c>
      <c r="E12" s="27">
        <f t="shared" si="0"/>
        <v>0</v>
      </c>
      <c r="F12" s="27">
        <f t="shared" si="0"/>
        <v>0</v>
      </c>
      <c r="G12" s="27">
        <f t="shared" si="0"/>
        <v>0</v>
      </c>
      <c r="H12" s="27">
        <f t="shared" si="0"/>
        <v>0</v>
      </c>
      <c r="I12" s="27">
        <f t="shared" si="0"/>
        <v>0</v>
      </c>
    </row>
    <row r="13" spans="1:9" ht="12" thickTop="1" thickBot="1" x14ac:dyDescent="0.2">
      <c r="C13" s="1"/>
    </row>
    <row r="14" spans="1:9" ht="11.25" thickBot="1" x14ac:dyDescent="0.2">
      <c r="B14" s="20" t="s">
        <v>802</v>
      </c>
      <c r="D14" s="29">
        <f t="shared" ref="D14:I14" si="1">D4+D12</f>
        <v>0</v>
      </c>
      <c r="E14" s="29">
        <f t="shared" si="1"/>
        <v>0</v>
      </c>
      <c r="F14" s="29">
        <f t="shared" si="1"/>
        <v>0</v>
      </c>
      <c r="G14" s="29">
        <f t="shared" si="1"/>
        <v>0</v>
      </c>
      <c r="H14" s="29">
        <f t="shared" si="1"/>
        <v>0</v>
      </c>
      <c r="I14" s="29">
        <f t="shared" si="1"/>
        <v>0</v>
      </c>
    </row>
    <row r="16" spans="1:9" x14ac:dyDescent="0.15">
      <c r="A16" s="275" t="s">
        <v>584</v>
      </c>
      <c r="B16" s="192"/>
      <c r="C16" s="201" t="s">
        <v>580</v>
      </c>
      <c r="D16" s="123"/>
      <c r="E16" s="123"/>
      <c r="F16" s="123"/>
      <c r="G16" s="123"/>
      <c r="H16" s="123"/>
      <c r="I16" s="105"/>
    </row>
    <row r="17" spans="1:9" s="105" customFormat="1" x14ac:dyDescent="0.15">
      <c r="A17" s="193" t="s">
        <v>62</v>
      </c>
      <c r="B17" s="206" t="s">
        <v>3</v>
      </c>
      <c r="C17" s="2" t="s">
        <v>586</v>
      </c>
      <c r="D17" s="26">
        <v>0</v>
      </c>
      <c r="E17" s="26">
        <v>0</v>
      </c>
      <c r="F17" s="26">
        <v>0</v>
      </c>
      <c r="G17" s="26">
        <v>0</v>
      </c>
      <c r="H17" s="218">
        <v>0</v>
      </c>
      <c r="I17" s="219">
        <f>SUM(G17+H17)</f>
        <v>0</v>
      </c>
    </row>
    <row r="18" spans="1:9" s="105" customFormat="1" x14ac:dyDescent="0.15">
      <c r="A18" s="193"/>
      <c r="B18" s="206"/>
      <c r="C18" s="2"/>
      <c r="D18" s="3"/>
      <c r="E18" s="3"/>
      <c r="F18" s="3"/>
      <c r="G18" s="3"/>
      <c r="H18" s="3"/>
    </row>
    <row r="19" spans="1:9" s="105" customFormat="1" x14ac:dyDescent="0.15">
      <c r="A19" s="21" t="s">
        <v>143</v>
      </c>
      <c r="C19" s="130" t="s">
        <v>144</v>
      </c>
    </row>
    <row r="20" spans="1:9" s="105" customFormat="1" x14ac:dyDescent="0.15">
      <c r="A20" s="21"/>
      <c r="C20" s="105" t="s">
        <v>800</v>
      </c>
    </row>
    <row r="21" spans="1:9" s="105" customFormat="1" x14ac:dyDescent="0.15">
      <c r="A21" s="80" t="s">
        <v>304</v>
      </c>
      <c r="B21" s="106" t="s">
        <v>835</v>
      </c>
      <c r="C21" s="1" t="s">
        <v>353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ref="I21:I29" si="2">SUM(G21+H21)</f>
        <v>0</v>
      </c>
    </row>
    <row r="22" spans="1:9" s="105" customFormat="1" x14ac:dyDescent="0.15">
      <c r="A22" s="80" t="s">
        <v>305</v>
      </c>
      <c r="B22" s="106" t="s">
        <v>836</v>
      </c>
      <c r="C22" s="1" t="s">
        <v>1464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si="2"/>
        <v>0</v>
      </c>
    </row>
    <row r="23" spans="1:9" s="105" customFormat="1" x14ac:dyDescent="0.15">
      <c r="A23" s="80" t="s">
        <v>306</v>
      </c>
      <c r="B23" s="106" t="s">
        <v>844</v>
      </c>
      <c r="C23" s="80" t="s">
        <v>850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2"/>
        <v>0</v>
      </c>
    </row>
    <row r="24" spans="1:9" s="105" customFormat="1" x14ac:dyDescent="0.15">
      <c r="A24" s="80" t="s">
        <v>307</v>
      </c>
      <c r="B24" s="106" t="s">
        <v>848</v>
      </c>
      <c r="C24" s="80" t="s">
        <v>73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2"/>
        <v>0</v>
      </c>
    </row>
    <row r="25" spans="1:9" s="105" customFormat="1" x14ac:dyDescent="0.15">
      <c r="A25" s="80" t="s">
        <v>308</v>
      </c>
      <c r="B25" s="106" t="s">
        <v>849</v>
      </c>
      <c r="C25" s="80" t="s">
        <v>78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2"/>
        <v>0</v>
      </c>
    </row>
    <row r="26" spans="1:9" s="105" customFormat="1" x14ac:dyDescent="0.15">
      <c r="A26" s="80" t="s">
        <v>309</v>
      </c>
      <c r="B26" s="106" t="s">
        <v>845</v>
      </c>
      <c r="C26" s="80" t="s">
        <v>110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2"/>
        <v>0</v>
      </c>
    </row>
    <row r="27" spans="1:9" s="105" customFormat="1" x14ac:dyDescent="0.15">
      <c r="A27" s="75" t="s">
        <v>38</v>
      </c>
      <c r="B27" s="106" t="s">
        <v>846</v>
      </c>
      <c r="C27" s="1" t="s">
        <v>39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2"/>
        <v>0</v>
      </c>
    </row>
    <row r="28" spans="1:9" s="105" customFormat="1" x14ac:dyDescent="0.15">
      <c r="A28" s="75" t="s">
        <v>448</v>
      </c>
      <c r="B28" s="106" t="s">
        <v>851</v>
      </c>
      <c r="C28" s="1" t="s">
        <v>122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2"/>
        <v>0</v>
      </c>
    </row>
    <row r="29" spans="1:9" s="105" customFormat="1" x14ac:dyDescent="0.15">
      <c r="A29" s="80" t="s">
        <v>310</v>
      </c>
      <c r="B29" s="106" t="s">
        <v>852</v>
      </c>
      <c r="C29" s="80" t="s">
        <v>1044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2"/>
        <v>0</v>
      </c>
    </row>
    <row r="30" spans="1:9" s="105" customFormat="1" ht="11.25" thickBot="1" x14ac:dyDescent="0.2">
      <c r="A30" s="80"/>
      <c r="C30" s="80"/>
      <c r="D30" s="3"/>
    </row>
    <row r="31" spans="1:9" s="105" customFormat="1" ht="12" thickTop="1" thickBot="1" x14ac:dyDescent="0.2">
      <c r="B31" s="106" t="s">
        <v>853</v>
      </c>
      <c r="C31" s="80" t="s">
        <v>803</v>
      </c>
      <c r="D31" s="111">
        <f t="shared" ref="D31:I31" si="3">SUM(D21:D29)</f>
        <v>0</v>
      </c>
      <c r="E31" s="111">
        <f t="shared" si="3"/>
        <v>0</v>
      </c>
      <c r="F31" s="111">
        <f t="shared" si="3"/>
        <v>0</v>
      </c>
      <c r="G31" s="111">
        <f t="shared" si="3"/>
        <v>0</v>
      </c>
      <c r="H31" s="111">
        <f t="shared" si="3"/>
        <v>0</v>
      </c>
      <c r="I31" s="111">
        <f t="shared" si="3"/>
        <v>0</v>
      </c>
    </row>
    <row r="32" spans="1:9" s="105" customFormat="1" ht="11.25" thickTop="1" x14ac:dyDescent="0.15">
      <c r="A32" s="21"/>
      <c r="C32" s="25"/>
    </row>
    <row r="33" spans="1:9" s="105" customFormat="1" x14ac:dyDescent="0.15">
      <c r="A33" s="21"/>
      <c r="C33" s="80" t="s">
        <v>162</v>
      </c>
    </row>
    <row r="34" spans="1:9" s="105" customFormat="1" x14ac:dyDescent="0.15">
      <c r="A34" s="80" t="s">
        <v>304</v>
      </c>
      <c r="B34" s="106" t="s">
        <v>854</v>
      </c>
      <c r="C34" s="1" t="s">
        <v>353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ref="I34:I43" si="4">SUM(G34+H34)</f>
        <v>0</v>
      </c>
    </row>
    <row r="35" spans="1:9" s="105" customFormat="1" x14ac:dyDescent="0.15">
      <c r="A35" s="80" t="s">
        <v>305</v>
      </c>
      <c r="B35" s="106" t="s">
        <v>855</v>
      </c>
      <c r="C35" s="1" t="s">
        <v>1464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4"/>
        <v>0</v>
      </c>
    </row>
    <row r="36" spans="1:9" s="105" customFormat="1" x14ac:dyDescent="0.15">
      <c r="A36" s="80" t="s">
        <v>306</v>
      </c>
      <c r="B36" s="106" t="s">
        <v>856</v>
      </c>
      <c r="C36" s="80" t="s">
        <v>850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4"/>
        <v>0</v>
      </c>
    </row>
    <row r="37" spans="1:9" s="105" customFormat="1" x14ac:dyDescent="0.15">
      <c r="A37" s="80" t="s">
        <v>307</v>
      </c>
      <c r="B37" s="106" t="s">
        <v>857</v>
      </c>
      <c r="C37" s="80" t="s">
        <v>73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4"/>
        <v>0</v>
      </c>
    </row>
    <row r="38" spans="1:9" s="105" customFormat="1" x14ac:dyDescent="0.15">
      <c r="A38" s="80" t="s">
        <v>308</v>
      </c>
      <c r="B38" s="106" t="s">
        <v>858</v>
      </c>
      <c r="C38" s="80" t="s">
        <v>78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4"/>
        <v>0</v>
      </c>
    </row>
    <row r="39" spans="1:9" s="105" customFormat="1" x14ac:dyDescent="0.15">
      <c r="A39" s="80" t="s">
        <v>309</v>
      </c>
      <c r="B39" s="106" t="s">
        <v>859</v>
      </c>
      <c r="C39" s="80" t="s">
        <v>110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4"/>
        <v>0</v>
      </c>
    </row>
    <row r="40" spans="1:9" s="105" customFormat="1" x14ac:dyDescent="0.15">
      <c r="A40" s="75" t="s">
        <v>38</v>
      </c>
      <c r="B40" s="106" t="s">
        <v>864</v>
      </c>
      <c r="C40" s="1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4"/>
        <v>0</v>
      </c>
    </row>
    <row r="41" spans="1:9" s="105" customFormat="1" x14ac:dyDescent="0.15">
      <c r="A41" s="75" t="s">
        <v>448</v>
      </c>
      <c r="B41" s="106" t="s">
        <v>865</v>
      </c>
      <c r="C41" s="1" t="s">
        <v>122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4"/>
        <v>0</v>
      </c>
    </row>
    <row r="42" spans="1:9" x14ac:dyDescent="0.15">
      <c r="A42" s="99"/>
      <c r="B42" s="99"/>
      <c r="C42" s="274" t="s">
        <v>4</v>
      </c>
      <c r="D42" s="217">
        <f t="shared" ref="D42:I42" si="5">+D17</f>
        <v>0</v>
      </c>
      <c r="E42" s="217">
        <f t="shared" si="5"/>
        <v>0</v>
      </c>
      <c r="F42" s="217">
        <f t="shared" si="5"/>
        <v>0</v>
      </c>
      <c r="G42" s="217">
        <f t="shared" si="5"/>
        <v>0</v>
      </c>
      <c r="H42" s="217">
        <f t="shared" si="5"/>
        <v>0</v>
      </c>
      <c r="I42" s="217">
        <f t="shared" si="5"/>
        <v>0</v>
      </c>
    </row>
    <row r="43" spans="1:9" s="105" customFormat="1" x14ac:dyDescent="0.15">
      <c r="A43" s="80" t="s">
        <v>310</v>
      </c>
      <c r="B43" s="106" t="s">
        <v>866</v>
      </c>
      <c r="C43" s="80" t="s">
        <v>1044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38">
        <f t="shared" si="4"/>
        <v>0</v>
      </c>
    </row>
    <row r="44" spans="1:9" ht="11.25" thickBot="1" x14ac:dyDescent="0.2">
      <c r="A44" s="80"/>
      <c r="B44" s="105"/>
      <c r="C44" s="80"/>
      <c r="D44" s="3"/>
      <c r="E44" s="105"/>
      <c r="F44" s="105"/>
      <c r="G44" s="105"/>
      <c r="H44" s="105"/>
      <c r="I44" s="105"/>
    </row>
    <row r="45" spans="1:9" ht="12" thickTop="1" thickBot="1" x14ac:dyDescent="0.2">
      <c r="A45" s="105"/>
      <c r="B45" s="106" t="s">
        <v>867</v>
      </c>
      <c r="C45" s="80" t="s">
        <v>804</v>
      </c>
      <c r="D45" s="111">
        <f t="shared" ref="D45:I45" si="6">SUM(D34:D43)</f>
        <v>0</v>
      </c>
      <c r="E45" s="111">
        <f t="shared" si="6"/>
        <v>0</v>
      </c>
      <c r="F45" s="111">
        <f t="shared" si="6"/>
        <v>0</v>
      </c>
      <c r="G45" s="111">
        <f t="shared" si="6"/>
        <v>0</v>
      </c>
      <c r="H45" s="111">
        <f t="shared" si="6"/>
        <v>0</v>
      </c>
      <c r="I45" s="111">
        <f t="shared" si="6"/>
        <v>0</v>
      </c>
    </row>
    <row r="46" spans="1:9" ht="12" thickTop="1" thickBot="1" x14ac:dyDescent="0.2"/>
    <row r="47" spans="1:9" ht="12" thickTop="1" thickBot="1" x14ac:dyDescent="0.2">
      <c r="A47" s="105"/>
      <c r="B47" s="106" t="s">
        <v>869</v>
      </c>
      <c r="C47" s="20" t="s">
        <v>805</v>
      </c>
      <c r="D47" s="111">
        <f t="shared" ref="D47:I47" si="7">D31+D45</f>
        <v>0</v>
      </c>
      <c r="E47" s="111">
        <f t="shared" si="7"/>
        <v>0</v>
      </c>
      <c r="F47" s="111">
        <f t="shared" si="7"/>
        <v>0</v>
      </c>
      <c r="G47" s="111">
        <f t="shared" si="7"/>
        <v>0</v>
      </c>
      <c r="H47" s="111">
        <f t="shared" si="7"/>
        <v>0</v>
      </c>
      <c r="I47" s="111">
        <f t="shared" si="7"/>
        <v>0</v>
      </c>
    </row>
    <row r="48" spans="1:9" ht="11.25" thickTop="1" x14ac:dyDescent="0.15"/>
    <row r="49" spans="1:9" x14ac:dyDescent="0.15">
      <c r="A49" s="102" t="s">
        <v>66</v>
      </c>
      <c r="C49" s="130" t="s">
        <v>532</v>
      </c>
      <c r="D49" s="105"/>
      <c r="E49" s="105"/>
      <c r="F49" s="105"/>
      <c r="G49" s="105"/>
    </row>
    <row r="50" spans="1:9" x14ac:dyDescent="0.15">
      <c r="A50" s="235" t="s">
        <v>998</v>
      </c>
      <c r="B50" s="292" t="s">
        <v>870</v>
      </c>
      <c r="C50" s="89" t="s">
        <v>992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38">
        <f>SUM(G50+H50)</f>
        <v>0</v>
      </c>
    </row>
    <row r="51" spans="1:9" x14ac:dyDescent="0.15">
      <c r="A51" s="291" t="s">
        <v>1111</v>
      </c>
      <c r="B51" s="292" t="s">
        <v>871</v>
      </c>
      <c r="C51" s="89" t="s">
        <v>994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38">
        <f>SUM(G51+H51)</f>
        <v>0</v>
      </c>
    </row>
    <row r="52" spans="1:9" ht="12" customHeight="1" x14ac:dyDescent="0.15">
      <c r="A52" s="291" t="s">
        <v>1109</v>
      </c>
      <c r="B52" s="292" t="s">
        <v>872</v>
      </c>
      <c r="C52" s="286" t="s">
        <v>1110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38">
        <f>SUM(G52+H52)</f>
        <v>0</v>
      </c>
    </row>
    <row r="53" spans="1:9" ht="11.25" thickBot="1" x14ac:dyDescent="0.2">
      <c r="A53" s="235" t="s">
        <v>1002</v>
      </c>
      <c r="B53" s="292" t="s">
        <v>873</v>
      </c>
      <c r="C53" s="89" t="s">
        <v>996</v>
      </c>
      <c r="D53" s="97">
        <v>0</v>
      </c>
      <c r="E53" s="97">
        <v>0</v>
      </c>
      <c r="F53" s="97">
        <v>0</v>
      </c>
      <c r="G53" s="97">
        <v>0</v>
      </c>
      <c r="H53" s="26">
        <v>0</v>
      </c>
      <c r="I53" s="238">
        <f>SUM(G53+H53)</f>
        <v>0</v>
      </c>
    </row>
    <row r="54" spans="1:9" ht="12" thickTop="1" thickBot="1" x14ac:dyDescent="0.2">
      <c r="A54" s="96"/>
      <c r="B54" s="118" t="s">
        <v>874</v>
      </c>
      <c r="C54" s="80" t="s">
        <v>523</v>
      </c>
      <c r="D54" s="98">
        <f t="shared" ref="D54:I54" si="8">SUM(D50:D53)</f>
        <v>0</v>
      </c>
      <c r="E54" s="98">
        <f t="shared" si="8"/>
        <v>0</v>
      </c>
      <c r="F54" s="98">
        <f t="shared" si="8"/>
        <v>0</v>
      </c>
      <c r="G54" s="98">
        <f t="shared" si="8"/>
        <v>0</v>
      </c>
      <c r="H54" s="98">
        <f t="shared" si="8"/>
        <v>0</v>
      </c>
      <c r="I54" s="111">
        <f t="shared" si="8"/>
        <v>0</v>
      </c>
    </row>
    <row r="55" spans="1:9" ht="12" thickTop="1" thickBot="1" x14ac:dyDescent="0.2">
      <c r="A55" s="96"/>
      <c r="B55" s="105"/>
      <c r="C55" s="80"/>
      <c r="D55" s="105"/>
      <c r="E55" s="105"/>
      <c r="F55" s="105"/>
      <c r="G55" s="105"/>
    </row>
    <row r="56" spans="1:9" ht="11.25" thickBot="1" x14ac:dyDescent="0.2">
      <c r="A56" s="430" t="s">
        <v>1122</v>
      </c>
      <c r="B56" s="430"/>
      <c r="C56" s="434"/>
      <c r="D56" s="131">
        <f t="shared" ref="D56:I56" si="9">D47+D54</f>
        <v>0</v>
      </c>
      <c r="E56" s="131">
        <f t="shared" si="9"/>
        <v>0</v>
      </c>
      <c r="F56" s="131">
        <f t="shared" si="9"/>
        <v>0</v>
      </c>
      <c r="G56" s="131">
        <f t="shared" si="9"/>
        <v>0</v>
      </c>
      <c r="H56" s="131">
        <f t="shared" si="9"/>
        <v>0</v>
      </c>
      <c r="I56" s="131">
        <f t="shared" si="9"/>
        <v>0</v>
      </c>
    </row>
    <row r="57" spans="1:9" x14ac:dyDescent="0.15">
      <c r="A57" s="96"/>
      <c r="B57" s="105"/>
      <c r="C57" s="80" t="s">
        <v>524</v>
      </c>
      <c r="D57" s="105"/>
      <c r="E57" s="105"/>
      <c r="F57" s="105"/>
      <c r="G57" s="105"/>
    </row>
    <row r="58" spans="1:9" ht="11.25" thickBot="1" x14ac:dyDescent="0.2">
      <c r="A58" s="96"/>
      <c r="B58" s="105"/>
      <c r="C58" s="80"/>
      <c r="D58" s="105"/>
      <c r="E58" s="105"/>
      <c r="F58" s="105"/>
      <c r="G58" s="105"/>
    </row>
    <row r="59" spans="1:9" ht="11.25" thickBot="1" x14ac:dyDescent="0.2">
      <c r="A59" s="105"/>
      <c r="B59" s="105"/>
      <c r="C59" s="80" t="s">
        <v>525</v>
      </c>
      <c r="D59" s="131">
        <f t="shared" ref="D59:I59" si="10">D14</f>
        <v>0</v>
      </c>
      <c r="E59" s="131">
        <f t="shared" si="10"/>
        <v>0</v>
      </c>
      <c r="F59" s="131">
        <f t="shared" si="10"/>
        <v>0</v>
      </c>
      <c r="G59" s="131">
        <f t="shared" si="10"/>
        <v>0</v>
      </c>
      <c r="H59" s="131">
        <f t="shared" si="10"/>
        <v>0</v>
      </c>
      <c r="I59" s="131">
        <f t="shared" si="10"/>
        <v>0</v>
      </c>
    </row>
    <row r="60" spans="1:9" x14ac:dyDescent="0.15">
      <c r="A60" s="105"/>
      <c r="B60" s="105"/>
      <c r="C60" s="105"/>
      <c r="D60" s="105"/>
      <c r="E60" s="105"/>
      <c r="F60" s="105"/>
      <c r="G60" s="105"/>
    </row>
    <row r="61" spans="1:9" x14ac:dyDescent="0.15">
      <c r="A61" s="105"/>
      <c r="B61" s="105"/>
      <c r="C61" s="80" t="s">
        <v>526</v>
      </c>
      <c r="D61" s="105">
        <f t="shared" ref="D61:I61" si="11">D56-D59</f>
        <v>0</v>
      </c>
      <c r="E61" s="105">
        <f t="shared" si="11"/>
        <v>0</v>
      </c>
      <c r="F61" s="105">
        <f t="shared" si="11"/>
        <v>0</v>
      </c>
      <c r="G61" s="105">
        <f t="shared" si="11"/>
        <v>0</v>
      </c>
      <c r="H61" s="105">
        <f t="shared" si="11"/>
        <v>0</v>
      </c>
      <c r="I61" s="105">
        <f t="shared" si="11"/>
        <v>0</v>
      </c>
    </row>
  </sheetData>
  <sheetProtection formatCells="0" formatColumns="0" formatRows="0"/>
  <mergeCells count="1">
    <mergeCell ref="A56:C56"/>
  </mergeCells>
  <phoneticPr fontId="12" type="noConversion"/>
  <printOptions horizontalCentered="1"/>
  <pageMargins left="0.25" right="0.25" top="0.5" bottom="0.75" header="0.5" footer="0.5"/>
  <pageSetup scale="90" firstPageNumber="46" fitToHeight="0" orientation="landscape" r:id="rId1"/>
  <headerFooter alignWithMargins="0"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37"/>
  <sheetViews>
    <sheetView workbookViewId="0">
      <selection activeCell="I37" sqref="I37"/>
    </sheetView>
  </sheetViews>
  <sheetFormatPr defaultColWidth="9.33203125" defaultRowHeight="10.5" x14ac:dyDescent="0.15"/>
  <cols>
    <col min="1" max="2" width="44.6640625" style="379" customWidth="1"/>
    <col min="3" max="3" width="9.6640625" style="379" bestFit="1" customWidth="1"/>
    <col min="4" max="5" width="44.6640625" style="379" customWidth="1"/>
    <col min="6" max="16384" width="9.33203125" style="379"/>
  </cols>
  <sheetData>
    <row r="1" spans="1:5" ht="12.75" x14ac:dyDescent="0.2">
      <c r="A1" s="426" t="s">
        <v>1498</v>
      </c>
      <c r="B1" s="426"/>
      <c r="C1" s="426"/>
      <c r="D1" s="426"/>
      <c r="E1" s="426"/>
    </row>
    <row r="2" spans="1:5" ht="12.75" x14ac:dyDescent="0.2">
      <c r="A2" s="426" t="s">
        <v>970</v>
      </c>
      <c r="B2" s="426"/>
      <c r="C2" s="426"/>
      <c r="D2" s="426"/>
      <c r="E2" s="426"/>
    </row>
    <row r="3" spans="1:5" ht="12.75" x14ac:dyDescent="0.2">
      <c r="A3" s="426" t="s">
        <v>1046</v>
      </c>
      <c r="B3" s="426"/>
      <c r="C3" s="426"/>
      <c r="D3" s="426"/>
      <c r="E3" s="426"/>
    </row>
    <row r="5" spans="1:5" x14ac:dyDescent="0.15">
      <c r="A5" s="399" t="s">
        <v>1443</v>
      </c>
      <c r="B5" s="400"/>
      <c r="C5" s="401"/>
      <c r="D5" s="399" t="s">
        <v>1444</v>
      </c>
      <c r="E5" s="400"/>
    </row>
    <row r="6" spans="1:5" x14ac:dyDescent="0.15">
      <c r="A6" s="286"/>
      <c r="B6" s="401"/>
      <c r="C6" s="402"/>
      <c r="E6" s="401"/>
    </row>
    <row r="7" spans="1:5" x14ac:dyDescent="0.15">
      <c r="A7" s="425" t="s">
        <v>1497</v>
      </c>
      <c r="B7" s="427"/>
      <c r="C7" s="400"/>
      <c r="D7" s="399" t="s">
        <v>631</v>
      </c>
      <c r="E7" s="403"/>
    </row>
    <row r="8" spans="1:5" x14ac:dyDescent="0.15">
      <c r="A8" s="286" t="s">
        <v>1387</v>
      </c>
      <c r="B8" s="400"/>
      <c r="C8" s="401"/>
      <c r="D8" s="401"/>
      <c r="E8" s="401"/>
    </row>
    <row r="9" spans="1:5" x14ac:dyDescent="0.15">
      <c r="A9" s="379" t="s">
        <v>1388</v>
      </c>
      <c r="B9" s="400"/>
      <c r="C9" s="401"/>
      <c r="D9" s="401"/>
      <c r="E9" s="401"/>
    </row>
    <row r="10" spans="1:5" x14ac:dyDescent="0.15">
      <c r="D10" s="401"/>
      <c r="E10" s="401"/>
    </row>
    <row r="11" spans="1:5" x14ac:dyDescent="0.15">
      <c r="A11" s="379" t="s">
        <v>971</v>
      </c>
      <c r="B11" s="401"/>
      <c r="C11" s="401"/>
      <c r="D11" s="401"/>
      <c r="E11" s="401"/>
    </row>
    <row r="12" spans="1:5" x14ac:dyDescent="0.15">
      <c r="A12" s="210" t="s">
        <v>972</v>
      </c>
      <c r="D12" s="210" t="s">
        <v>972</v>
      </c>
    </row>
    <row r="13" spans="1:5" x14ac:dyDescent="0.15">
      <c r="A13" s="249" t="s">
        <v>973</v>
      </c>
      <c r="D13" s="249" t="s">
        <v>973</v>
      </c>
    </row>
    <row r="14" spans="1:5" x14ac:dyDescent="0.15">
      <c r="A14" s="449" t="s">
        <v>1418</v>
      </c>
      <c r="B14" s="449"/>
      <c r="D14" s="210" t="s">
        <v>1076</v>
      </c>
    </row>
    <row r="15" spans="1:5" x14ac:dyDescent="0.15">
      <c r="A15" s="449" t="s">
        <v>1419</v>
      </c>
      <c r="B15" s="449"/>
      <c r="D15" s="449" t="s">
        <v>1489</v>
      </c>
      <c r="E15" s="449"/>
    </row>
    <row r="16" spans="1:5" x14ac:dyDescent="0.15">
      <c r="A16" s="449" t="s">
        <v>1420</v>
      </c>
      <c r="B16" s="449"/>
      <c r="D16" s="449" t="s">
        <v>1488</v>
      </c>
      <c r="E16" s="449"/>
    </row>
    <row r="17" spans="1:5" x14ac:dyDescent="0.15">
      <c r="A17" s="449" t="s">
        <v>1421</v>
      </c>
      <c r="B17" s="449"/>
      <c r="D17" s="210" t="s">
        <v>1469</v>
      </c>
    </row>
    <row r="18" spans="1:5" x14ac:dyDescent="0.15">
      <c r="A18" s="450" t="s">
        <v>1442</v>
      </c>
      <c r="B18" s="450"/>
      <c r="D18" s="449" t="s">
        <v>1490</v>
      </c>
      <c r="E18" s="449"/>
    </row>
    <row r="19" spans="1:5" x14ac:dyDescent="0.15">
      <c r="A19" s="449" t="s">
        <v>1422</v>
      </c>
      <c r="B19" s="449"/>
      <c r="D19" s="449" t="s">
        <v>1491</v>
      </c>
      <c r="E19" s="449"/>
    </row>
    <row r="20" spans="1:5" x14ac:dyDescent="0.15">
      <c r="A20" s="210" t="s">
        <v>1077</v>
      </c>
      <c r="D20" s="449" t="s">
        <v>1492</v>
      </c>
      <c r="E20" s="449"/>
    </row>
    <row r="21" spans="1:5" x14ac:dyDescent="0.15">
      <c r="A21" s="449" t="s">
        <v>1423</v>
      </c>
      <c r="B21" s="449"/>
      <c r="D21" s="449" t="s">
        <v>1425</v>
      </c>
      <c r="E21" s="449"/>
    </row>
    <row r="22" spans="1:5" x14ac:dyDescent="0.15">
      <c r="A22" s="449" t="s">
        <v>1424</v>
      </c>
      <c r="B22" s="449"/>
      <c r="D22" s="449" t="s">
        <v>1427</v>
      </c>
      <c r="E22" s="449"/>
    </row>
    <row r="23" spans="1:5" x14ac:dyDescent="0.15">
      <c r="A23" s="449" t="s">
        <v>1426</v>
      </c>
      <c r="B23" s="449"/>
      <c r="D23" s="286"/>
    </row>
    <row r="24" spans="1:5" x14ac:dyDescent="0.15">
      <c r="A24" s="449" t="s">
        <v>1428</v>
      </c>
      <c r="B24" s="449"/>
      <c r="D24" s="286"/>
    </row>
    <row r="25" spans="1:5" x14ac:dyDescent="0.15">
      <c r="A25" s="449" t="s">
        <v>1429</v>
      </c>
      <c r="B25" s="449"/>
      <c r="D25" s="286"/>
    </row>
    <row r="26" spans="1:5" x14ac:dyDescent="0.15">
      <c r="A26" s="449" t="s">
        <v>1477</v>
      </c>
      <c r="B26" s="449"/>
      <c r="D26" s="286"/>
    </row>
    <row r="27" spans="1:5" x14ac:dyDescent="0.15">
      <c r="A27" s="210" t="s">
        <v>1005</v>
      </c>
    </row>
    <row r="28" spans="1:5" x14ac:dyDescent="0.15">
      <c r="A28" s="449" t="s">
        <v>1431</v>
      </c>
      <c r="B28" s="449"/>
    </row>
    <row r="29" spans="1:5" x14ac:dyDescent="0.15">
      <c r="A29" s="449" t="s">
        <v>1432</v>
      </c>
      <c r="B29" s="451"/>
      <c r="D29" s="428" t="s">
        <v>632</v>
      </c>
      <c r="E29" s="428"/>
    </row>
    <row r="30" spans="1:5" x14ac:dyDescent="0.15">
      <c r="A30" s="210" t="s">
        <v>604</v>
      </c>
      <c r="B30"/>
      <c r="D30" s="449" t="s">
        <v>1430</v>
      </c>
      <c r="E30" s="449"/>
    </row>
    <row r="31" spans="1:5" x14ac:dyDescent="0.15">
      <c r="A31" s="449" t="s">
        <v>1435</v>
      </c>
      <c r="B31" s="451"/>
      <c r="D31" s="449" t="s">
        <v>1430</v>
      </c>
      <c r="E31" s="449"/>
    </row>
    <row r="32" spans="1:5" x14ac:dyDescent="0.15">
      <c r="A32" s="449" t="s">
        <v>1437</v>
      </c>
      <c r="B32" s="451"/>
      <c r="D32" s="449" t="s">
        <v>1433</v>
      </c>
      <c r="E32" s="449"/>
    </row>
    <row r="33" spans="1:5" x14ac:dyDescent="0.15">
      <c r="A33" s="449" t="s">
        <v>1438</v>
      </c>
      <c r="B33" s="451"/>
      <c r="D33" s="449" t="s">
        <v>1434</v>
      </c>
      <c r="E33" s="449"/>
    </row>
    <row r="34" spans="1:5" x14ac:dyDescent="0.15">
      <c r="A34" s="449" t="s">
        <v>1440</v>
      </c>
      <c r="B34" s="449"/>
      <c r="D34" s="449" t="s">
        <v>1436</v>
      </c>
      <c r="E34" s="449"/>
    </row>
    <row r="35" spans="1:5" x14ac:dyDescent="0.15">
      <c r="A35" s="210" t="s">
        <v>24</v>
      </c>
      <c r="C35"/>
      <c r="D35" s="449" t="s">
        <v>1439</v>
      </c>
      <c r="E35" s="449"/>
    </row>
    <row r="36" spans="1:5" x14ac:dyDescent="0.15">
      <c r="A36" s="449" t="s">
        <v>1445</v>
      </c>
      <c r="B36" s="449"/>
      <c r="D36" s="210" t="s">
        <v>23</v>
      </c>
    </row>
    <row r="37" spans="1:5" x14ac:dyDescent="0.15">
      <c r="D37" s="449" t="s">
        <v>1441</v>
      </c>
      <c r="E37" s="449"/>
    </row>
  </sheetData>
  <sheetProtection formatCells="0" formatColumns="0" formatRows="0"/>
  <mergeCells count="5">
    <mergeCell ref="D29:E29"/>
    <mergeCell ref="A1:E1"/>
    <mergeCell ref="A2:E2"/>
    <mergeCell ref="A3:E3"/>
    <mergeCell ref="A7:B7"/>
  </mergeCells>
  <phoneticPr fontId="12" type="noConversion"/>
  <conditionalFormatting sqref="B5">
    <cfRule type="containsBlanks" dxfId="5" priority="7">
      <formula>LEN(TRIM(B5))=0</formula>
    </cfRule>
  </conditionalFormatting>
  <conditionalFormatting sqref="B8:B9">
    <cfRule type="containsBlanks" dxfId="4" priority="4">
      <formula>LEN(TRIM(B8))=0</formula>
    </cfRule>
  </conditionalFormatting>
  <conditionalFormatting sqref="C7">
    <cfRule type="containsBlanks" dxfId="3" priority="2">
      <formula>LEN(TRIM(C7))=0</formula>
    </cfRule>
  </conditionalFormatting>
  <conditionalFormatting sqref="E5">
    <cfRule type="containsBlanks" dxfId="2" priority="3">
      <formula>LEN(TRIM(E5))=0</formula>
    </cfRule>
  </conditionalFormatting>
  <conditionalFormatting sqref="E7">
    <cfRule type="containsBlanks" dxfId="1" priority="1">
      <formula>LEN(TRIM(E7))=0</formula>
    </cfRule>
  </conditionalFormatting>
  <printOptions horizontalCentered="1"/>
  <pageMargins left="0.25" right="0.25" top="0.5" bottom="0.75" header="0.5" footer="0.5"/>
  <pageSetup scale="90" orientation="landscape" r:id="rId1"/>
  <headerFooter alignWithMargins="0">
    <oddFooter>&amp;CPage &amp;P of &amp;N&amp;R&amp;D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1"/>
  <dimension ref="A1:I59"/>
  <sheetViews>
    <sheetView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12" defaultRowHeight="10.5" x14ac:dyDescent="0.15"/>
  <cols>
    <col min="1" max="1" width="10" customWidth="1"/>
    <col min="2" max="2" width="5" bestFit="1" customWidth="1"/>
    <col min="3" max="3" width="70.83203125" customWidth="1"/>
    <col min="4" max="9" width="16.6640625" customWidth="1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1472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1" t="s">
        <v>1070</v>
      </c>
      <c r="B6" s="118" t="s">
        <v>769</v>
      </c>
      <c r="C6" s="1" t="s">
        <v>322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1" t="s">
        <v>62</v>
      </c>
      <c r="B7" s="118" t="s">
        <v>770</v>
      </c>
      <c r="C7" s="2" t="s">
        <v>607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>SUM(G7+H7)</f>
        <v>0</v>
      </c>
    </row>
    <row r="8" spans="1:9" x14ac:dyDescent="0.15">
      <c r="B8" s="118" t="s">
        <v>771</v>
      </c>
      <c r="C8" s="1" t="s">
        <v>781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>SUM(G8+H8)</f>
        <v>0</v>
      </c>
    </row>
    <row r="9" spans="1:9" ht="11.25" thickBot="1" x14ac:dyDescent="0.2"/>
    <row r="10" spans="1:9" ht="12" thickTop="1" thickBot="1" x14ac:dyDescent="0.2">
      <c r="B10" s="118" t="s">
        <v>832</v>
      </c>
      <c r="C10" s="20" t="s">
        <v>164</v>
      </c>
      <c r="D10" s="27">
        <f t="shared" ref="D10:I10" si="0">SUM(D6:D9)</f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</row>
    <row r="11" spans="1:9" ht="12" thickTop="1" thickBot="1" x14ac:dyDescent="0.2">
      <c r="C11" s="1"/>
    </row>
    <row r="12" spans="1:9" ht="11.25" thickBot="1" x14ac:dyDescent="0.2">
      <c r="A12" s="20" t="s">
        <v>806</v>
      </c>
      <c r="D12" s="29">
        <f t="shared" ref="D12:I12" si="1">D4+D10</f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</row>
    <row r="14" spans="1:9" x14ac:dyDescent="0.15">
      <c r="A14" s="275" t="s">
        <v>584</v>
      </c>
      <c r="B14" s="192"/>
      <c r="C14" s="201" t="s">
        <v>580</v>
      </c>
      <c r="D14" s="123"/>
      <c r="E14" s="123"/>
      <c r="F14" s="123"/>
      <c r="G14" s="123"/>
      <c r="H14" s="123"/>
      <c r="I14" s="105"/>
    </row>
    <row r="15" spans="1:9" s="105" customFormat="1" x14ac:dyDescent="0.15">
      <c r="A15" s="193" t="s">
        <v>62</v>
      </c>
      <c r="B15" s="206" t="s">
        <v>210</v>
      </c>
      <c r="C15" s="2" t="s">
        <v>586</v>
      </c>
      <c r="D15" s="26">
        <v>0</v>
      </c>
      <c r="E15" s="26">
        <v>0</v>
      </c>
      <c r="F15" s="26">
        <v>0</v>
      </c>
      <c r="G15" s="26">
        <v>0</v>
      </c>
      <c r="H15" s="218">
        <v>0</v>
      </c>
      <c r="I15" s="219">
        <f>SUM(G15+H15)</f>
        <v>0</v>
      </c>
    </row>
    <row r="16" spans="1:9" s="105" customFormat="1" x14ac:dyDescent="0.15">
      <c r="A16" s="193"/>
      <c r="B16" s="206"/>
      <c r="C16" s="2"/>
      <c r="D16" s="3"/>
      <c r="E16" s="3"/>
      <c r="F16" s="3"/>
      <c r="G16" s="3"/>
      <c r="H16" s="3"/>
    </row>
    <row r="17" spans="1:9" s="105" customFormat="1" x14ac:dyDescent="0.15">
      <c r="A17" s="21" t="s">
        <v>143</v>
      </c>
      <c r="C17" s="130" t="s">
        <v>144</v>
      </c>
    </row>
    <row r="18" spans="1:9" s="105" customFormat="1" x14ac:dyDescent="0.15">
      <c r="A18" s="21"/>
      <c r="C18" s="105" t="s">
        <v>800</v>
      </c>
    </row>
    <row r="19" spans="1:9" s="105" customFormat="1" x14ac:dyDescent="0.15">
      <c r="A19" s="80" t="s">
        <v>304</v>
      </c>
      <c r="B19" s="106" t="s">
        <v>833</v>
      </c>
      <c r="C19" s="1" t="s">
        <v>353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ref="I19:I27" si="2">SUM(G19+H19)</f>
        <v>0</v>
      </c>
    </row>
    <row r="20" spans="1:9" s="105" customFormat="1" x14ac:dyDescent="0.15">
      <c r="A20" s="80" t="s">
        <v>305</v>
      </c>
      <c r="B20" s="106" t="s">
        <v>834</v>
      </c>
      <c r="C20" s="1" t="s">
        <v>1464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2"/>
        <v>0</v>
      </c>
    </row>
    <row r="21" spans="1:9" s="105" customFormat="1" x14ac:dyDescent="0.15">
      <c r="A21" s="80" t="s">
        <v>306</v>
      </c>
      <c r="B21" s="106" t="s">
        <v>835</v>
      </c>
      <c r="C21" s="80" t="s">
        <v>850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2"/>
        <v>0</v>
      </c>
    </row>
    <row r="22" spans="1:9" s="105" customFormat="1" x14ac:dyDescent="0.15">
      <c r="A22" s="80" t="s">
        <v>307</v>
      </c>
      <c r="B22" s="106" t="s">
        <v>836</v>
      </c>
      <c r="C22" s="80" t="s">
        <v>73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si="2"/>
        <v>0</v>
      </c>
    </row>
    <row r="23" spans="1:9" s="105" customFormat="1" x14ac:dyDescent="0.15">
      <c r="A23" s="80" t="s">
        <v>308</v>
      </c>
      <c r="B23" s="106" t="s">
        <v>844</v>
      </c>
      <c r="C23" s="80" t="s">
        <v>78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2"/>
        <v>0</v>
      </c>
    </row>
    <row r="24" spans="1:9" s="105" customFormat="1" x14ac:dyDescent="0.15">
      <c r="A24" s="80" t="s">
        <v>309</v>
      </c>
      <c r="B24" s="106" t="s">
        <v>848</v>
      </c>
      <c r="C24" s="80" t="s">
        <v>110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2"/>
        <v>0</v>
      </c>
    </row>
    <row r="25" spans="1:9" s="105" customFormat="1" x14ac:dyDescent="0.15">
      <c r="A25" s="75" t="s">
        <v>38</v>
      </c>
      <c r="B25" s="106" t="s">
        <v>849</v>
      </c>
      <c r="C25" s="1" t="s">
        <v>39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2"/>
        <v>0</v>
      </c>
    </row>
    <row r="26" spans="1:9" s="105" customFormat="1" x14ac:dyDescent="0.15">
      <c r="A26" s="75" t="s">
        <v>448</v>
      </c>
      <c r="B26" s="106" t="s">
        <v>845</v>
      </c>
      <c r="C26" s="1" t="s">
        <v>122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2"/>
        <v>0</v>
      </c>
    </row>
    <row r="27" spans="1:9" s="105" customFormat="1" x14ac:dyDescent="0.15">
      <c r="A27" s="80" t="s">
        <v>310</v>
      </c>
      <c r="B27" s="106" t="s">
        <v>846</v>
      </c>
      <c r="C27" s="80" t="s">
        <v>1044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2"/>
        <v>0</v>
      </c>
    </row>
    <row r="28" spans="1:9" s="105" customFormat="1" ht="11.25" thickBot="1" x14ac:dyDescent="0.2">
      <c r="A28" s="80"/>
      <c r="C28" s="80"/>
      <c r="D28" s="3"/>
    </row>
    <row r="29" spans="1:9" s="105" customFormat="1" ht="12" thickTop="1" thickBot="1" x14ac:dyDescent="0.2">
      <c r="B29" s="106" t="s">
        <v>851</v>
      </c>
      <c r="C29" s="80" t="s">
        <v>807</v>
      </c>
      <c r="D29" s="111">
        <f t="shared" ref="D29:I29" si="3">SUM(D19:D27)</f>
        <v>0</v>
      </c>
      <c r="E29" s="111">
        <f t="shared" si="3"/>
        <v>0</v>
      </c>
      <c r="F29" s="111">
        <f t="shared" si="3"/>
        <v>0</v>
      </c>
      <c r="G29" s="111">
        <f t="shared" si="3"/>
        <v>0</v>
      </c>
      <c r="H29" s="111">
        <f t="shared" si="3"/>
        <v>0</v>
      </c>
      <c r="I29" s="111">
        <f t="shared" si="3"/>
        <v>0</v>
      </c>
    </row>
    <row r="30" spans="1:9" s="105" customFormat="1" ht="11.25" thickTop="1" x14ac:dyDescent="0.15">
      <c r="A30" s="21"/>
      <c r="C30" s="25"/>
    </row>
    <row r="31" spans="1:9" s="105" customFormat="1" x14ac:dyDescent="0.15">
      <c r="A31" s="21"/>
      <c r="C31" s="80" t="s">
        <v>162</v>
      </c>
    </row>
    <row r="32" spans="1:9" s="105" customFormat="1" x14ac:dyDescent="0.15">
      <c r="A32" s="80" t="s">
        <v>304</v>
      </c>
      <c r="B32" s="106" t="s">
        <v>852</v>
      </c>
      <c r="C32" s="1" t="s">
        <v>353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ref="I32:I41" si="4">SUM(G32+H32)</f>
        <v>0</v>
      </c>
    </row>
    <row r="33" spans="1:9" s="105" customFormat="1" x14ac:dyDescent="0.15">
      <c r="A33" s="80" t="s">
        <v>305</v>
      </c>
      <c r="B33" s="106" t="s">
        <v>853</v>
      </c>
      <c r="C33" s="1" t="s">
        <v>1464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4"/>
        <v>0</v>
      </c>
    </row>
    <row r="34" spans="1:9" s="105" customFormat="1" x14ac:dyDescent="0.15">
      <c r="A34" s="80" t="s">
        <v>306</v>
      </c>
      <c r="B34" s="106" t="s">
        <v>854</v>
      </c>
      <c r="C34" s="80" t="s">
        <v>850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4"/>
        <v>0</v>
      </c>
    </row>
    <row r="35" spans="1:9" s="105" customFormat="1" x14ac:dyDescent="0.15">
      <c r="A35" s="80" t="s">
        <v>307</v>
      </c>
      <c r="B35" s="106" t="s">
        <v>855</v>
      </c>
      <c r="C35" s="80" t="s">
        <v>73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4"/>
        <v>0</v>
      </c>
    </row>
    <row r="36" spans="1:9" s="105" customFormat="1" x14ac:dyDescent="0.15">
      <c r="A36" s="80" t="s">
        <v>308</v>
      </c>
      <c r="B36" s="106" t="s">
        <v>856</v>
      </c>
      <c r="C36" s="80" t="s">
        <v>78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4"/>
        <v>0</v>
      </c>
    </row>
    <row r="37" spans="1:9" s="105" customFormat="1" x14ac:dyDescent="0.15">
      <c r="A37" s="80" t="s">
        <v>309</v>
      </c>
      <c r="B37" s="106" t="s">
        <v>857</v>
      </c>
      <c r="C37" s="80" t="s">
        <v>110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4"/>
        <v>0</v>
      </c>
    </row>
    <row r="38" spans="1:9" s="105" customFormat="1" x14ac:dyDescent="0.15">
      <c r="A38" s="75" t="s">
        <v>38</v>
      </c>
      <c r="B38" s="106" t="s">
        <v>858</v>
      </c>
      <c r="C38" s="1" t="s">
        <v>39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4"/>
        <v>0</v>
      </c>
    </row>
    <row r="39" spans="1:9" s="105" customFormat="1" x14ac:dyDescent="0.15">
      <c r="A39" s="75" t="s">
        <v>448</v>
      </c>
      <c r="B39" s="106" t="s">
        <v>859</v>
      </c>
      <c r="C39" s="1" t="s">
        <v>122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4"/>
        <v>0</v>
      </c>
    </row>
    <row r="40" spans="1:9" x14ac:dyDescent="0.15">
      <c r="A40" s="99"/>
      <c r="B40" s="99"/>
      <c r="C40" s="274" t="s">
        <v>622</v>
      </c>
      <c r="D40" s="217">
        <f t="shared" ref="D40:I40" si="5">+D15</f>
        <v>0</v>
      </c>
      <c r="E40" s="217">
        <f t="shared" si="5"/>
        <v>0</v>
      </c>
      <c r="F40" s="217">
        <f t="shared" si="5"/>
        <v>0</v>
      </c>
      <c r="G40" s="217">
        <f t="shared" si="5"/>
        <v>0</v>
      </c>
      <c r="H40" s="217">
        <f t="shared" si="5"/>
        <v>0</v>
      </c>
      <c r="I40" s="217">
        <f t="shared" si="5"/>
        <v>0</v>
      </c>
    </row>
    <row r="41" spans="1:9" s="105" customFormat="1" x14ac:dyDescent="0.15">
      <c r="A41" s="80" t="s">
        <v>310</v>
      </c>
      <c r="B41" s="106" t="s">
        <v>864</v>
      </c>
      <c r="C41" s="80" t="s">
        <v>1044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4"/>
        <v>0</v>
      </c>
    </row>
    <row r="42" spans="1:9" ht="11.25" thickBot="1" x14ac:dyDescent="0.2">
      <c r="A42" s="80"/>
      <c r="B42" s="105"/>
      <c r="C42" s="80"/>
      <c r="D42" s="3"/>
      <c r="E42" s="105"/>
      <c r="F42" s="105"/>
      <c r="G42" s="105"/>
      <c r="H42" s="105"/>
      <c r="I42" s="105"/>
    </row>
    <row r="43" spans="1:9" ht="12" thickTop="1" thickBot="1" x14ac:dyDescent="0.2">
      <c r="A43" s="105"/>
      <c r="B43" s="106" t="s">
        <v>865</v>
      </c>
      <c r="C43" s="80" t="s">
        <v>808</v>
      </c>
      <c r="D43" s="111">
        <f t="shared" ref="D43:I43" si="6">SUM(D32:D41)</f>
        <v>0</v>
      </c>
      <c r="E43" s="111">
        <f t="shared" si="6"/>
        <v>0</v>
      </c>
      <c r="F43" s="111">
        <f t="shared" si="6"/>
        <v>0</v>
      </c>
      <c r="G43" s="111">
        <f t="shared" si="6"/>
        <v>0</v>
      </c>
      <c r="H43" s="111">
        <f t="shared" si="6"/>
        <v>0</v>
      </c>
      <c r="I43" s="111">
        <f t="shared" si="6"/>
        <v>0</v>
      </c>
    </row>
    <row r="44" spans="1:9" ht="12" thickTop="1" thickBot="1" x14ac:dyDescent="0.2"/>
    <row r="45" spans="1:9" ht="12" thickTop="1" thickBot="1" x14ac:dyDescent="0.2">
      <c r="A45" s="105"/>
      <c r="B45" s="106" t="s">
        <v>866</v>
      </c>
      <c r="C45" s="20" t="s">
        <v>809</v>
      </c>
      <c r="D45" s="111">
        <f t="shared" ref="D45:I45" si="7">D29+D43</f>
        <v>0</v>
      </c>
      <c r="E45" s="111">
        <f t="shared" si="7"/>
        <v>0</v>
      </c>
      <c r="F45" s="111">
        <f t="shared" si="7"/>
        <v>0</v>
      </c>
      <c r="G45" s="111">
        <f t="shared" si="7"/>
        <v>0</v>
      </c>
      <c r="H45" s="111">
        <f t="shared" si="7"/>
        <v>0</v>
      </c>
      <c r="I45" s="111">
        <f t="shared" si="7"/>
        <v>0</v>
      </c>
    </row>
    <row r="46" spans="1:9" ht="11.25" thickTop="1" x14ac:dyDescent="0.15"/>
    <row r="47" spans="1:9" x14ac:dyDescent="0.15">
      <c r="A47" s="102" t="s">
        <v>66</v>
      </c>
      <c r="C47" s="130" t="s">
        <v>532</v>
      </c>
      <c r="D47" s="105"/>
      <c r="E47" s="105"/>
      <c r="F47" s="105"/>
      <c r="G47" s="105"/>
    </row>
    <row r="48" spans="1:9" x14ac:dyDescent="0.15">
      <c r="A48" s="235" t="s">
        <v>998</v>
      </c>
      <c r="B48" s="292" t="s">
        <v>867</v>
      </c>
      <c r="C48" s="89" t="s">
        <v>992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38">
        <f>SUM(G48+H48)</f>
        <v>0</v>
      </c>
    </row>
    <row r="49" spans="1:9" x14ac:dyDescent="0.15">
      <c r="A49" s="291" t="s">
        <v>1111</v>
      </c>
      <c r="B49" s="292" t="s">
        <v>869</v>
      </c>
      <c r="C49" s="89" t="s">
        <v>994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38">
        <f>SUM(G49+H49)</f>
        <v>0</v>
      </c>
    </row>
    <row r="50" spans="1:9" ht="11.25" customHeight="1" x14ac:dyDescent="0.15">
      <c r="A50" s="291" t="s">
        <v>1109</v>
      </c>
      <c r="B50" s="292" t="s">
        <v>870</v>
      </c>
      <c r="C50" s="286" t="s">
        <v>1110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38">
        <f>SUM(G50+H50)</f>
        <v>0</v>
      </c>
    </row>
    <row r="51" spans="1:9" ht="11.25" thickBot="1" x14ac:dyDescent="0.2">
      <c r="A51" s="235" t="s">
        <v>1002</v>
      </c>
      <c r="B51" s="292" t="s">
        <v>871</v>
      </c>
      <c r="C51" s="89" t="s">
        <v>996</v>
      </c>
      <c r="D51" s="97">
        <v>0</v>
      </c>
      <c r="E51" s="97">
        <v>0</v>
      </c>
      <c r="F51" s="97">
        <v>0</v>
      </c>
      <c r="G51" s="97">
        <v>0</v>
      </c>
      <c r="H51" s="26">
        <v>0</v>
      </c>
      <c r="I51" s="238">
        <f>SUM(G51+H51)</f>
        <v>0</v>
      </c>
    </row>
    <row r="52" spans="1:9" ht="12" thickTop="1" thickBot="1" x14ac:dyDescent="0.2">
      <c r="A52" s="96"/>
      <c r="B52" s="118" t="s">
        <v>872</v>
      </c>
      <c r="C52" s="80" t="s">
        <v>523</v>
      </c>
      <c r="D52" s="98">
        <f t="shared" ref="D52:I52" si="8">SUM(D48:D51)</f>
        <v>0</v>
      </c>
      <c r="E52" s="98">
        <f t="shared" si="8"/>
        <v>0</v>
      </c>
      <c r="F52" s="98">
        <f t="shared" si="8"/>
        <v>0</v>
      </c>
      <c r="G52" s="98">
        <f t="shared" si="8"/>
        <v>0</v>
      </c>
      <c r="H52" s="98">
        <f t="shared" si="8"/>
        <v>0</v>
      </c>
      <c r="I52" s="111">
        <f t="shared" si="8"/>
        <v>0</v>
      </c>
    </row>
    <row r="53" spans="1:9" ht="12" thickTop="1" thickBot="1" x14ac:dyDescent="0.2">
      <c r="A53" s="96"/>
      <c r="B53" s="105"/>
      <c r="C53" s="80"/>
      <c r="D53" s="105"/>
      <c r="E53" s="105"/>
      <c r="F53" s="105"/>
      <c r="G53" s="105"/>
    </row>
    <row r="54" spans="1:9" ht="11.25" thickBot="1" x14ac:dyDescent="0.2">
      <c r="A54" s="430" t="s">
        <v>1123</v>
      </c>
      <c r="B54" s="430"/>
      <c r="C54" s="430"/>
      <c r="D54" s="131">
        <f t="shared" ref="D54:I54" si="9">D45+D52</f>
        <v>0</v>
      </c>
      <c r="E54" s="131">
        <f t="shared" si="9"/>
        <v>0</v>
      </c>
      <c r="F54" s="131">
        <f t="shared" si="9"/>
        <v>0</v>
      </c>
      <c r="G54" s="131">
        <f t="shared" si="9"/>
        <v>0</v>
      </c>
      <c r="H54" s="131">
        <f t="shared" si="9"/>
        <v>0</v>
      </c>
      <c r="I54" s="131">
        <f t="shared" si="9"/>
        <v>0</v>
      </c>
    </row>
    <row r="55" spans="1:9" x14ac:dyDescent="0.15">
      <c r="A55" s="96"/>
      <c r="B55" s="105"/>
      <c r="C55" s="80" t="s">
        <v>524</v>
      </c>
      <c r="D55" s="105"/>
      <c r="E55" s="105"/>
      <c r="F55" s="105"/>
      <c r="G55" s="105"/>
    </row>
    <row r="56" spans="1:9" ht="11.25" thickBot="1" x14ac:dyDescent="0.2">
      <c r="A56" s="96"/>
      <c r="B56" s="105"/>
      <c r="C56" s="80"/>
      <c r="D56" s="105"/>
      <c r="E56" s="105"/>
      <c r="F56" s="105"/>
      <c r="G56" s="105"/>
    </row>
    <row r="57" spans="1:9" ht="12" thickTop="1" thickBot="1" x14ac:dyDescent="0.2">
      <c r="A57" s="105"/>
      <c r="B57" s="105"/>
      <c r="C57" s="80" t="s">
        <v>525</v>
      </c>
      <c r="D57" s="113">
        <f t="shared" ref="D57:I57" si="10">D12</f>
        <v>0</v>
      </c>
      <c r="E57" s="113">
        <f t="shared" si="10"/>
        <v>0</v>
      </c>
      <c r="F57" s="113">
        <f t="shared" si="10"/>
        <v>0</v>
      </c>
      <c r="G57" s="113">
        <f t="shared" si="10"/>
        <v>0</v>
      </c>
      <c r="H57" s="113">
        <f t="shared" si="10"/>
        <v>0</v>
      </c>
      <c r="I57" s="113">
        <f t="shared" si="10"/>
        <v>0</v>
      </c>
    </row>
    <row r="58" spans="1:9" ht="11.25" thickTop="1" x14ac:dyDescent="0.15">
      <c r="A58" s="105"/>
      <c r="B58" s="105"/>
      <c r="C58" s="105"/>
      <c r="D58" s="105"/>
      <c r="E58" s="105"/>
      <c r="F58" s="105"/>
      <c r="G58" s="105"/>
    </row>
    <row r="59" spans="1:9" x14ac:dyDescent="0.15">
      <c r="A59" s="105"/>
      <c r="B59" s="105"/>
      <c r="C59" s="80" t="s">
        <v>526</v>
      </c>
      <c r="D59" s="105">
        <f t="shared" ref="D59:I59" si="11">D54-D57</f>
        <v>0</v>
      </c>
      <c r="E59" s="105">
        <f t="shared" si="11"/>
        <v>0</v>
      </c>
      <c r="F59" s="105">
        <f t="shared" si="11"/>
        <v>0</v>
      </c>
      <c r="G59" s="105">
        <f t="shared" si="11"/>
        <v>0</v>
      </c>
      <c r="H59" s="105">
        <f t="shared" si="11"/>
        <v>0</v>
      </c>
      <c r="I59" s="105">
        <f t="shared" si="11"/>
        <v>0</v>
      </c>
    </row>
  </sheetData>
  <sheetProtection formatCells="0" formatColumns="0" formatRows="0"/>
  <mergeCells count="1">
    <mergeCell ref="A54:C54"/>
  </mergeCells>
  <phoneticPr fontId="12" type="noConversion"/>
  <printOptions horizontalCentered="1"/>
  <pageMargins left="0.25" right="0.25" top="0.5" bottom="0.75" header="0.5" footer="0.5"/>
  <pageSetup scale="90" firstPageNumber="47" fitToHeight="0" orientation="landscape" r:id="rId1"/>
  <headerFooter alignWithMargins="0">
    <oddFooter>&amp;CPage &amp;P of &amp;N&amp;R&amp;D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2"/>
  <dimension ref="A1:I59"/>
  <sheetViews>
    <sheetView workbookViewId="0">
      <pane ySplit="3" topLeftCell="A4" activePane="bottomLeft" state="frozen"/>
      <selection activeCell="C3" sqref="C3"/>
      <selection pane="bottomLeft" activeCell="M16" sqref="M16"/>
    </sheetView>
  </sheetViews>
  <sheetFormatPr defaultColWidth="12" defaultRowHeight="10.5" x14ac:dyDescent="0.15"/>
  <cols>
    <col min="1" max="1" width="10" customWidth="1"/>
    <col min="2" max="2" width="5" bestFit="1" customWidth="1"/>
    <col min="3" max="3" width="70.83203125" customWidth="1"/>
    <col min="4" max="9" width="16.6640625" customWidth="1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</row>
    <row r="2" spans="1:9" s="382" customFormat="1" ht="12.75" x14ac:dyDescent="0.2">
      <c r="A2" s="212" t="s">
        <v>643</v>
      </c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20"/>
      <c r="B4" s="20" t="s">
        <v>1058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1" t="s">
        <v>1061</v>
      </c>
      <c r="C5" s="130" t="s">
        <v>141</v>
      </c>
    </row>
    <row r="6" spans="1:9" x14ac:dyDescent="0.15">
      <c r="A6" s="1" t="s">
        <v>1070</v>
      </c>
      <c r="B6" s="118" t="s">
        <v>769</v>
      </c>
      <c r="C6" s="1" t="s">
        <v>322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>SUM(G6+H6)</f>
        <v>0</v>
      </c>
    </row>
    <row r="7" spans="1:9" x14ac:dyDescent="0.15">
      <c r="A7" s="1" t="s">
        <v>62</v>
      </c>
      <c r="B7" s="118" t="s">
        <v>770</v>
      </c>
      <c r="C7" s="2" t="s">
        <v>607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>SUM(G7+H7)</f>
        <v>0</v>
      </c>
    </row>
    <row r="8" spans="1:9" x14ac:dyDescent="0.15">
      <c r="B8" s="118" t="s">
        <v>771</v>
      </c>
      <c r="C8" s="1" t="s">
        <v>644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>SUM(G8+H8)</f>
        <v>0</v>
      </c>
    </row>
    <row r="9" spans="1:9" ht="11.25" thickBot="1" x14ac:dyDescent="0.2"/>
    <row r="10" spans="1:9" ht="12" thickTop="1" thickBot="1" x14ac:dyDescent="0.2">
      <c r="B10" s="118" t="s">
        <v>832</v>
      </c>
      <c r="C10" s="20" t="s">
        <v>164</v>
      </c>
      <c r="D10" s="27">
        <f t="shared" ref="D10:I10" si="0">SUM(D6:D9)</f>
        <v>0</v>
      </c>
      <c r="E10" s="27">
        <f t="shared" si="0"/>
        <v>0</v>
      </c>
      <c r="F10" s="27">
        <f t="shared" si="0"/>
        <v>0</v>
      </c>
      <c r="G10" s="27">
        <f t="shared" si="0"/>
        <v>0</v>
      </c>
      <c r="H10" s="27">
        <f t="shared" si="0"/>
        <v>0</v>
      </c>
      <c r="I10" s="27">
        <f t="shared" si="0"/>
        <v>0</v>
      </c>
    </row>
    <row r="11" spans="1:9" ht="12" thickTop="1" thickBot="1" x14ac:dyDescent="0.2">
      <c r="C11" s="1"/>
    </row>
    <row r="12" spans="1:9" ht="11.25" thickBot="1" x14ac:dyDescent="0.2">
      <c r="A12" s="20" t="s">
        <v>806</v>
      </c>
      <c r="D12" s="29">
        <f t="shared" ref="D12:I12" si="1">D4+D10</f>
        <v>0</v>
      </c>
      <c r="E12" s="29">
        <f t="shared" si="1"/>
        <v>0</v>
      </c>
      <c r="F12" s="29">
        <f t="shared" si="1"/>
        <v>0</v>
      </c>
      <c r="G12" s="29">
        <f t="shared" si="1"/>
        <v>0</v>
      </c>
      <c r="H12" s="29">
        <f t="shared" si="1"/>
        <v>0</v>
      </c>
      <c r="I12" s="29">
        <f t="shared" si="1"/>
        <v>0</v>
      </c>
    </row>
    <row r="14" spans="1:9" x14ac:dyDescent="0.15">
      <c r="A14" s="275" t="s">
        <v>584</v>
      </c>
      <c r="B14" s="192"/>
      <c r="C14" s="201" t="s">
        <v>580</v>
      </c>
      <c r="D14" s="123"/>
      <c r="E14" s="123"/>
      <c r="F14" s="123"/>
      <c r="G14" s="123"/>
      <c r="H14" s="123"/>
      <c r="I14" s="105"/>
    </row>
    <row r="15" spans="1:9" s="105" customFormat="1" x14ac:dyDescent="0.15">
      <c r="A15" s="193" t="s">
        <v>62</v>
      </c>
      <c r="B15" s="206" t="s">
        <v>210</v>
      </c>
      <c r="C15" s="2" t="s">
        <v>586</v>
      </c>
      <c r="D15" s="26">
        <v>0</v>
      </c>
      <c r="E15" s="26">
        <v>0</v>
      </c>
      <c r="F15" s="26">
        <v>0</v>
      </c>
      <c r="G15" s="26">
        <v>0</v>
      </c>
      <c r="H15" s="218">
        <v>0</v>
      </c>
      <c r="I15" s="219">
        <f>SUM(G15+H15)</f>
        <v>0</v>
      </c>
    </row>
    <row r="16" spans="1:9" s="105" customFormat="1" x14ac:dyDescent="0.15">
      <c r="A16" s="193"/>
      <c r="B16" s="206"/>
      <c r="C16" s="2"/>
      <c r="D16" s="3"/>
      <c r="E16" s="3"/>
      <c r="F16" s="3"/>
      <c r="G16" s="3"/>
      <c r="H16" s="3"/>
    </row>
    <row r="17" spans="1:9" s="105" customFormat="1" x14ac:dyDescent="0.15">
      <c r="A17" s="21" t="s">
        <v>143</v>
      </c>
      <c r="C17" s="130" t="s">
        <v>144</v>
      </c>
    </row>
    <row r="18" spans="1:9" s="105" customFormat="1" x14ac:dyDescent="0.15">
      <c r="A18" s="21"/>
      <c r="C18" s="105" t="s">
        <v>800</v>
      </c>
    </row>
    <row r="19" spans="1:9" s="105" customFormat="1" x14ac:dyDescent="0.15">
      <c r="A19" s="80" t="s">
        <v>304</v>
      </c>
      <c r="B19" s="106" t="s">
        <v>833</v>
      </c>
      <c r="C19" s="1" t="s">
        <v>353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ref="I19:I27" si="2">SUM(G19+H19)</f>
        <v>0</v>
      </c>
    </row>
    <row r="20" spans="1:9" s="105" customFormat="1" x14ac:dyDescent="0.15">
      <c r="A20" s="80" t="s">
        <v>305</v>
      </c>
      <c r="B20" s="106" t="s">
        <v>834</v>
      </c>
      <c r="C20" s="1" t="s">
        <v>1464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2"/>
        <v>0</v>
      </c>
    </row>
    <row r="21" spans="1:9" s="105" customFormat="1" x14ac:dyDescent="0.15">
      <c r="A21" s="80" t="s">
        <v>306</v>
      </c>
      <c r="B21" s="106" t="s">
        <v>835</v>
      </c>
      <c r="C21" s="80" t="s">
        <v>850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2"/>
        <v>0</v>
      </c>
    </row>
    <row r="22" spans="1:9" s="105" customFormat="1" x14ac:dyDescent="0.15">
      <c r="A22" s="80" t="s">
        <v>307</v>
      </c>
      <c r="B22" s="106" t="s">
        <v>836</v>
      </c>
      <c r="C22" s="80" t="s">
        <v>73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si="2"/>
        <v>0</v>
      </c>
    </row>
    <row r="23" spans="1:9" s="105" customFormat="1" x14ac:dyDescent="0.15">
      <c r="A23" s="80" t="s">
        <v>308</v>
      </c>
      <c r="B23" s="106" t="s">
        <v>844</v>
      </c>
      <c r="C23" s="80" t="s">
        <v>78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2"/>
        <v>0</v>
      </c>
    </row>
    <row r="24" spans="1:9" s="105" customFormat="1" x14ac:dyDescent="0.15">
      <c r="A24" s="80" t="s">
        <v>309</v>
      </c>
      <c r="B24" s="106" t="s">
        <v>848</v>
      </c>
      <c r="C24" s="80" t="s">
        <v>110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2"/>
        <v>0</v>
      </c>
    </row>
    <row r="25" spans="1:9" s="105" customFormat="1" x14ac:dyDescent="0.15">
      <c r="A25" s="75" t="s">
        <v>38</v>
      </c>
      <c r="B25" s="106" t="s">
        <v>849</v>
      </c>
      <c r="C25" s="1" t="s">
        <v>39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2"/>
        <v>0</v>
      </c>
    </row>
    <row r="26" spans="1:9" s="105" customFormat="1" x14ac:dyDescent="0.15">
      <c r="A26" s="75" t="s">
        <v>448</v>
      </c>
      <c r="B26" s="106" t="s">
        <v>845</v>
      </c>
      <c r="C26" s="1" t="s">
        <v>122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2"/>
        <v>0</v>
      </c>
    </row>
    <row r="27" spans="1:9" s="105" customFormat="1" x14ac:dyDescent="0.15">
      <c r="A27" s="80" t="s">
        <v>310</v>
      </c>
      <c r="B27" s="106" t="s">
        <v>846</v>
      </c>
      <c r="C27" s="80" t="s">
        <v>1044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2"/>
        <v>0</v>
      </c>
    </row>
    <row r="28" spans="1:9" s="105" customFormat="1" ht="11.25" thickBot="1" x14ac:dyDescent="0.2">
      <c r="A28" s="80"/>
      <c r="C28" s="80"/>
      <c r="D28" s="3"/>
    </row>
    <row r="29" spans="1:9" s="105" customFormat="1" ht="12" thickTop="1" thickBot="1" x14ac:dyDescent="0.2">
      <c r="B29" s="106" t="s">
        <v>851</v>
      </c>
      <c r="C29" s="80" t="s">
        <v>807</v>
      </c>
      <c r="D29" s="111">
        <f t="shared" ref="D29:I29" si="3">SUM(D19:D27)</f>
        <v>0</v>
      </c>
      <c r="E29" s="111">
        <f t="shared" si="3"/>
        <v>0</v>
      </c>
      <c r="F29" s="111">
        <f t="shared" si="3"/>
        <v>0</v>
      </c>
      <c r="G29" s="111">
        <f t="shared" si="3"/>
        <v>0</v>
      </c>
      <c r="H29" s="111">
        <f t="shared" si="3"/>
        <v>0</v>
      </c>
      <c r="I29" s="111">
        <f t="shared" si="3"/>
        <v>0</v>
      </c>
    </row>
    <row r="30" spans="1:9" s="105" customFormat="1" ht="11.25" thickTop="1" x14ac:dyDescent="0.15">
      <c r="A30" s="21"/>
      <c r="C30" s="25"/>
    </row>
    <row r="31" spans="1:9" s="105" customFormat="1" x14ac:dyDescent="0.15">
      <c r="A31" s="21"/>
      <c r="C31" s="80" t="s">
        <v>162</v>
      </c>
    </row>
    <row r="32" spans="1:9" s="105" customFormat="1" x14ac:dyDescent="0.15">
      <c r="A32" s="80" t="s">
        <v>304</v>
      </c>
      <c r="B32" s="106" t="s">
        <v>852</v>
      </c>
      <c r="C32" s="1" t="s">
        <v>353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ref="I32:I41" si="4">SUM(G32+H32)</f>
        <v>0</v>
      </c>
    </row>
    <row r="33" spans="1:9" s="105" customFormat="1" x14ac:dyDescent="0.15">
      <c r="A33" s="80" t="s">
        <v>305</v>
      </c>
      <c r="B33" s="106" t="s">
        <v>853</v>
      </c>
      <c r="C33" s="1" t="s">
        <v>1464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4"/>
        <v>0</v>
      </c>
    </row>
    <row r="34" spans="1:9" s="105" customFormat="1" x14ac:dyDescent="0.15">
      <c r="A34" s="80" t="s">
        <v>306</v>
      </c>
      <c r="B34" s="106" t="s">
        <v>854</v>
      </c>
      <c r="C34" s="80" t="s">
        <v>850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4"/>
        <v>0</v>
      </c>
    </row>
    <row r="35" spans="1:9" s="105" customFormat="1" x14ac:dyDescent="0.15">
      <c r="A35" s="80" t="s">
        <v>307</v>
      </c>
      <c r="B35" s="106" t="s">
        <v>855</v>
      </c>
      <c r="C35" s="80" t="s">
        <v>73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4"/>
        <v>0</v>
      </c>
    </row>
    <row r="36" spans="1:9" s="105" customFormat="1" x14ac:dyDescent="0.15">
      <c r="A36" s="80" t="s">
        <v>308</v>
      </c>
      <c r="B36" s="106" t="s">
        <v>856</v>
      </c>
      <c r="C36" s="80" t="s">
        <v>78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4"/>
        <v>0</v>
      </c>
    </row>
    <row r="37" spans="1:9" s="105" customFormat="1" x14ac:dyDescent="0.15">
      <c r="A37" s="80" t="s">
        <v>309</v>
      </c>
      <c r="B37" s="106" t="s">
        <v>857</v>
      </c>
      <c r="C37" s="80" t="s">
        <v>110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4"/>
        <v>0</v>
      </c>
    </row>
    <row r="38" spans="1:9" s="105" customFormat="1" x14ac:dyDescent="0.15">
      <c r="A38" s="75" t="s">
        <v>38</v>
      </c>
      <c r="B38" s="106" t="s">
        <v>858</v>
      </c>
      <c r="C38" s="1" t="s">
        <v>39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4"/>
        <v>0</v>
      </c>
    </row>
    <row r="39" spans="1:9" s="105" customFormat="1" x14ac:dyDescent="0.15">
      <c r="A39" s="75" t="s">
        <v>448</v>
      </c>
      <c r="B39" s="106" t="s">
        <v>859</v>
      </c>
      <c r="C39" s="1" t="s">
        <v>122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4"/>
        <v>0</v>
      </c>
    </row>
    <row r="40" spans="1:9" x14ac:dyDescent="0.15">
      <c r="A40" s="99"/>
      <c r="B40" s="99"/>
      <c r="C40" s="274" t="s">
        <v>622</v>
      </c>
      <c r="D40" s="217">
        <f t="shared" ref="D40:I40" si="5">+D15</f>
        <v>0</v>
      </c>
      <c r="E40" s="217">
        <f t="shared" si="5"/>
        <v>0</v>
      </c>
      <c r="F40" s="217">
        <f t="shared" si="5"/>
        <v>0</v>
      </c>
      <c r="G40" s="217">
        <f t="shared" si="5"/>
        <v>0</v>
      </c>
      <c r="H40" s="217">
        <f t="shared" si="5"/>
        <v>0</v>
      </c>
      <c r="I40" s="217">
        <f t="shared" si="5"/>
        <v>0</v>
      </c>
    </row>
    <row r="41" spans="1:9" s="105" customFormat="1" x14ac:dyDescent="0.15">
      <c r="A41" s="80" t="s">
        <v>310</v>
      </c>
      <c r="B41" s="106" t="s">
        <v>864</v>
      </c>
      <c r="C41" s="80" t="s">
        <v>1044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si="4"/>
        <v>0</v>
      </c>
    </row>
    <row r="42" spans="1:9" ht="11.25" thickBot="1" x14ac:dyDescent="0.2">
      <c r="A42" s="80"/>
      <c r="B42" s="105"/>
      <c r="C42" s="80"/>
      <c r="D42" s="3"/>
      <c r="E42" s="105"/>
      <c r="F42" s="105"/>
      <c r="G42" s="105"/>
      <c r="H42" s="105"/>
      <c r="I42" s="105"/>
    </row>
    <row r="43" spans="1:9" ht="12" thickTop="1" thickBot="1" x14ac:dyDescent="0.2">
      <c r="A43" s="105"/>
      <c r="B43" s="106" t="s">
        <v>865</v>
      </c>
      <c r="C43" s="80" t="s">
        <v>808</v>
      </c>
      <c r="D43" s="111">
        <f t="shared" ref="D43:I43" si="6">SUM(D32:D41)</f>
        <v>0</v>
      </c>
      <c r="E43" s="111">
        <f t="shared" si="6"/>
        <v>0</v>
      </c>
      <c r="F43" s="111">
        <f t="shared" si="6"/>
        <v>0</v>
      </c>
      <c r="G43" s="111">
        <f t="shared" si="6"/>
        <v>0</v>
      </c>
      <c r="H43" s="111">
        <f t="shared" si="6"/>
        <v>0</v>
      </c>
      <c r="I43" s="111">
        <f t="shared" si="6"/>
        <v>0</v>
      </c>
    </row>
    <row r="44" spans="1:9" ht="12" thickTop="1" thickBot="1" x14ac:dyDescent="0.2"/>
    <row r="45" spans="1:9" ht="12" thickTop="1" thickBot="1" x14ac:dyDescent="0.2">
      <c r="A45" s="105"/>
      <c r="B45" s="106" t="s">
        <v>866</v>
      </c>
      <c r="C45" s="20" t="s">
        <v>809</v>
      </c>
      <c r="D45" s="111">
        <f t="shared" ref="D45:I45" si="7">D29+D43</f>
        <v>0</v>
      </c>
      <c r="E45" s="111">
        <f t="shared" si="7"/>
        <v>0</v>
      </c>
      <c r="F45" s="111">
        <f t="shared" si="7"/>
        <v>0</v>
      </c>
      <c r="G45" s="111">
        <f t="shared" si="7"/>
        <v>0</v>
      </c>
      <c r="H45" s="111">
        <f t="shared" si="7"/>
        <v>0</v>
      </c>
      <c r="I45" s="111">
        <f t="shared" si="7"/>
        <v>0</v>
      </c>
    </row>
    <row r="46" spans="1:9" ht="11.25" thickTop="1" x14ac:dyDescent="0.15"/>
    <row r="47" spans="1:9" x14ac:dyDescent="0.15">
      <c r="A47" s="102" t="s">
        <v>66</v>
      </c>
      <c r="C47" s="130" t="s">
        <v>532</v>
      </c>
      <c r="D47" s="105"/>
      <c r="E47" s="105"/>
      <c r="F47" s="105"/>
      <c r="G47" s="105"/>
    </row>
    <row r="48" spans="1:9" x14ac:dyDescent="0.15">
      <c r="A48" s="101" t="s">
        <v>998</v>
      </c>
      <c r="B48" s="106" t="s">
        <v>867</v>
      </c>
      <c r="C48" s="80" t="s">
        <v>992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38">
        <f>SUM(G48+H48)</f>
        <v>0</v>
      </c>
    </row>
    <row r="49" spans="1:9" x14ac:dyDescent="0.15">
      <c r="A49" s="101" t="s">
        <v>1000</v>
      </c>
      <c r="B49" s="118" t="s">
        <v>869</v>
      </c>
      <c r="C49" s="80" t="s">
        <v>994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38">
        <f>SUM(G49+H49)</f>
        <v>0</v>
      </c>
    </row>
    <row r="50" spans="1:9" ht="10.5" customHeight="1" x14ac:dyDescent="0.15">
      <c r="A50" s="291" t="s">
        <v>1109</v>
      </c>
      <c r="B50" s="292" t="s">
        <v>870</v>
      </c>
      <c r="C50" s="286" t="s">
        <v>1110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38">
        <f>SUM(G50+H50)</f>
        <v>0</v>
      </c>
    </row>
    <row r="51" spans="1:9" ht="11.25" thickBot="1" x14ac:dyDescent="0.2">
      <c r="A51" s="235" t="s">
        <v>1002</v>
      </c>
      <c r="B51" s="292" t="s">
        <v>871</v>
      </c>
      <c r="C51" s="89" t="s">
        <v>996</v>
      </c>
      <c r="D51" s="97">
        <v>0</v>
      </c>
      <c r="E51" s="97">
        <v>0</v>
      </c>
      <c r="F51" s="97">
        <v>0</v>
      </c>
      <c r="G51" s="97">
        <v>0</v>
      </c>
      <c r="H51" s="26">
        <v>0</v>
      </c>
      <c r="I51" s="238">
        <f>SUM(G51+H51)</f>
        <v>0</v>
      </c>
    </row>
    <row r="52" spans="1:9" ht="12" thickTop="1" thickBot="1" x14ac:dyDescent="0.2">
      <c r="A52" s="96"/>
      <c r="B52" s="118" t="s">
        <v>872</v>
      </c>
      <c r="C52" s="80" t="s">
        <v>523</v>
      </c>
      <c r="D52" s="98">
        <f t="shared" ref="D52:I52" si="8">SUM(D48:D51)</f>
        <v>0</v>
      </c>
      <c r="E52" s="98">
        <f t="shared" si="8"/>
        <v>0</v>
      </c>
      <c r="F52" s="98">
        <f t="shared" si="8"/>
        <v>0</v>
      </c>
      <c r="G52" s="98">
        <f t="shared" si="8"/>
        <v>0</v>
      </c>
      <c r="H52" s="98">
        <f t="shared" si="8"/>
        <v>0</v>
      </c>
      <c r="I52" s="111">
        <f t="shared" si="8"/>
        <v>0</v>
      </c>
    </row>
    <row r="53" spans="1:9" ht="12" thickTop="1" thickBot="1" x14ac:dyDescent="0.2">
      <c r="A53" s="96"/>
      <c r="B53" s="105"/>
      <c r="C53" s="80"/>
      <c r="D53" s="105"/>
      <c r="E53" s="105"/>
      <c r="F53" s="105"/>
      <c r="G53" s="105"/>
    </row>
    <row r="54" spans="1:9" ht="11.25" thickBot="1" x14ac:dyDescent="0.2">
      <c r="A54" s="430" t="s">
        <v>1114</v>
      </c>
      <c r="B54" s="430"/>
      <c r="C54" s="430"/>
      <c r="D54" s="131">
        <f t="shared" ref="D54:I54" si="9">D45+D52</f>
        <v>0</v>
      </c>
      <c r="E54" s="131">
        <f t="shared" si="9"/>
        <v>0</v>
      </c>
      <c r="F54" s="131">
        <f t="shared" si="9"/>
        <v>0</v>
      </c>
      <c r="G54" s="131">
        <f t="shared" si="9"/>
        <v>0</v>
      </c>
      <c r="H54" s="131">
        <f t="shared" si="9"/>
        <v>0</v>
      </c>
      <c r="I54" s="131">
        <f t="shared" si="9"/>
        <v>0</v>
      </c>
    </row>
    <row r="55" spans="1:9" x14ac:dyDescent="0.15">
      <c r="A55" s="96"/>
      <c r="B55" s="105"/>
      <c r="C55" s="80" t="s">
        <v>524</v>
      </c>
      <c r="D55" s="105"/>
      <c r="E55" s="105"/>
      <c r="F55" s="105"/>
      <c r="G55" s="105"/>
    </row>
    <row r="56" spans="1:9" ht="11.25" thickBot="1" x14ac:dyDescent="0.2">
      <c r="A56" s="96"/>
      <c r="B56" s="105"/>
      <c r="C56" s="80"/>
      <c r="D56" s="105"/>
      <c r="E56" s="105"/>
      <c r="F56" s="105"/>
      <c r="G56" s="105"/>
    </row>
    <row r="57" spans="1:9" ht="12" thickTop="1" thickBot="1" x14ac:dyDescent="0.2">
      <c r="A57" s="105"/>
      <c r="B57" s="105"/>
      <c r="C57" s="80" t="s">
        <v>525</v>
      </c>
      <c r="D57" s="113">
        <f t="shared" ref="D57:I57" si="10">D12</f>
        <v>0</v>
      </c>
      <c r="E57" s="113">
        <f t="shared" si="10"/>
        <v>0</v>
      </c>
      <c r="F57" s="113">
        <f t="shared" si="10"/>
        <v>0</v>
      </c>
      <c r="G57" s="113">
        <f t="shared" si="10"/>
        <v>0</v>
      </c>
      <c r="H57" s="113">
        <f t="shared" si="10"/>
        <v>0</v>
      </c>
      <c r="I57" s="113">
        <f t="shared" si="10"/>
        <v>0</v>
      </c>
    </row>
    <row r="58" spans="1:9" ht="11.25" thickTop="1" x14ac:dyDescent="0.15">
      <c r="A58" s="105"/>
      <c r="B58" s="105"/>
      <c r="C58" s="105"/>
      <c r="D58" s="105"/>
      <c r="E58" s="105"/>
      <c r="F58" s="105"/>
      <c r="G58" s="105"/>
    </row>
    <row r="59" spans="1:9" x14ac:dyDescent="0.15">
      <c r="A59" s="105"/>
      <c r="B59" s="105"/>
      <c r="C59" s="80" t="s">
        <v>526</v>
      </c>
      <c r="D59" s="105">
        <f t="shared" ref="D59:I59" si="11">D54-D57</f>
        <v>0</v>
      </c>
      <c r="E59" s="105">
        <f t="shared" si="11"/>
        <v>0</v>
      </c>
      <c r="F59" s="105">
        <f t="shared" si="11"/>
        <v>0</v>
      </c>
      <c r="G59" s="105">
        <f t="shared" si="11"/>
        <v>0</v>
      </c>
      <c r="H59" s="105">
        <f t="shared" si="11"/>
        <v>0</v>
      </c>
      <c r="I59" s="105">
        <f t="shared" si="11"/>
        <v>0</v>
      </c>
    </row>
  </sheetData>
  <sheetProtection formatCells="0" formatColumns="0" formatRows="0"/>
  <mergeCells count="1">
    <mergeCell ref="A54:C54"/>
  </mergeCells>
  <phoneticPr fontId="12" type="noConversion"/>
  <printOptions horizontalCentered="1"/>
  <pageMargins left="0.25" right="0.25" top="0.5" bottom="0.75" header="0.5" footer="0.5"/>
  <pageSetup scale="90" firstPageNumber="47" fitToHeight="0" orientation="landscape" r:id="rId1"/>
  <headerFooter alignWithMargins="0">
    <oddFooter>&amp;CPage &amp;P of &amp;N&amp;R&amp;D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5"/>
  <dimension ref="A1:I53"/>
  <sheetViews>
    <sheetView workbookViewId="0">
      <selection activeCell="N42" sqref="N42"/>
    </sheetView>
  </sheetViews>
  <sheetFormatPr defaultColWidth="12" defaultRowHeight="10.5" x14ac:dyDescent="0.15"/>
  <cols>
    <col min="1" max="1" width="14" customWidth="1"/>
    <col min="2" max="2" width="74" customWidth="1"/>
    <col min="3" max="3" width="11.33203125" customWidth="1"/>
    <col min="4" max="4" width="15.83203125" customWidth="1"/>
    <col min="5" max="5" width="5.6640625" customWidth="1"/>
    <col min="6" max="6" width="15.83203125" customWidth="1"/>
    <col min="7" max="7" width="17" customWidth="1"/>
    <col min="8" max="9" width="15.83203125" customWidth="1"/>
  </cols>
  <sheetData>
    <row r="1" spans="1:9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  <c r="I1" s="5"/>
    </row>
    <row r="2" spans="1:9" s="382" customFormat="1" ht="12.75" x14ac:dyDescent="0.2">
      <c r="A2" s="212" t="s">
        <v>535</v>
      </c>
    </row>
    <row r="3" spans="1:9" x14ac:dyDescent="0.15">
      <c r="B3" s="25" t="s">
        <v>454</v>
      </c>
    </row>
    <row r="4" spans="1:9" x14ac:dyDescent="0.15">
      <c r="B4" s="1" t="s">
        <v>536</v>
      </c>
      <c r="C4">
        <v>1</v>
      </c>
      <c r="D4" s="26">
        <v>0</v>
      </c>
    </row>
    <row r="5" spans="1:9" x14ac:dyDescent="0.15">
      <c r="B5" s="1" t="s">
        <v>537</v>
      </c>
      <c r="C5">
        <v>2</v>
      </c>
      <c r="D5" s="26">
        <v>0</v>
      </c>
    </row>
    <row r="6" spans="1:9" x14ac:dyDescent="0.15">
      <c r="B6" s="1" t="s">
        <v>538</v>
      </c>
      <c r="C6">
        <v>3</v>
      </c>
      <c r="D6" s="26">
        <v>0</v>
      </c>
      <c r="F6" s="3"/>
    </row>
    <row r="7" spans="1:9" ht="11.25" thickBot="1" x14ac:dyDescent="0.2">
      <c r="B7" s="2" t="s">
        <v>654</v>
      </c>
      <c r="C7">
        <v>4</v>
      </c>
      <c r="D7" s="26">
        <v>0</v>
      </c>
      <c r="F7" s="3"/>
    </row>
    <row r="8" spans="1:9" ht="12" thickTop="1" thickBot="1" x14ac:dyDescent="0.2">
      <c r="B8" s="1" t="s">
        <v>539</v>
      </c>
      <c r="E8">
        <v>5</v>
      </c>
      <c r="F8" s="27">
        <f>SUM(D4:D7)</f>
        <v>0</v>
      </c>
    </row>
    <row r="9" spans="1:9" ht="11.25" thickTop="1" x14ac:dyDescent="0.15">
      <c r="A9" s="10"/>
      <c r="B9" s="10"/>
      <c r="C9" s="10"/>
      <c r="D9" s="10"/>
      <c r="E9" s="10"/>
      <c r="F9" s="10"/>
      <c r="G9" s="10"/>
      <c r="H9" s="10"/>
      <c r="I9" s="10"/>
    </row>
    <row r="11" spans="1:9" ht="11.25" thickBot="1" x14ac:dyDescent="0.2">
      <c r="A11" s="7" t="s">
        <v>540</v>
      </c>
      <c r="G11" s="23" t="s">
        <v>1057</v>
      </c>
    </row>
    <row r="12" spans="1:9" ht="11.25" thickBot="1" x14ac:dyDescent="0.2">
      <c r="B12" s="20" t="s">
        <v>1058</v>
      </c>
      <c r="H12" s="5" t="s">
        <v>1060</v>
      </c>
      <c r="I12" s="24">
        <v>0</v>
      </c>
    </row>
    <row r="13" spans="1:9" x14ac:dyDescent="0.15">
      <c r="B13" s="25" t="s">
        <v>141</v>
      </c>
    </row>
    <row r="14" spans="1:9" x14ac:dyDescent="0.15">
      <c r="B14" s="25"/>
    </row>
    <row r="15" spans="1:9" x14ac:dyDescent="0.15">
      <c r="B15" s="1" t="s">
        <v>541</v>
      </c>
      <c r="F15">
        <v>1</v>
      </c>
      <c r="G15" s="26">
        <v>0</v>
      </c>
    </row>
    <row r="16" spans="1:9" x14ac:dyDescent="0.15">
      <c r="B16" s="1" t="s">
        <v>542</v>
      </c>
      <c r="F16">
        <v>2</v>
      </c>
      <c r="G16" s="26">
        <v>0</v>
      </c>
    </row>
    <row r="17" spans="1:9" x14ac:dyDescent="0.15">
      <c r="B17" s="1" t="s">
        <v>544</v>
      </c>
      <c r="F17">
        <v>3</v>
      </c>
      <c r="G17" s="26">
        <v>0</v>
      </c>
    </row>
    <row r="18" spans="1:9" x14ac:dyDescent="0.15">
      <c r="B18" s="1" t="s">
        <v>545</v>
      </c>
      <c r="F18">
        <v>4</v>
      </c>
      <c r="G18" s="26">
        <v>0</v>
      </c>
    </row>
    <row r="19" spans="1:9" x14ac:dyDescent="0.15">
      <c r="B19" s="1" t="s">
        <v>101</v>
      </c>
      <c r="F19">
        <v>5</v>
      </c>
      <c r="G19" s="26">
        <v>0</v>
      </c>
    </row>
    <row r="20" spans="1:9" ht="11.25" thickBot="1" x14ac:dyDescent="0.2">
      <c r="B20" s="2" t="s">
        <v>623</v>
      </c>
      <c r="F20">
        <v>6</v>
      </c>
      <c r="G20" s="26">
        <v>0</v>
      </c>
    </row>
    <row r="21" spans="1:9" ht="12" thickTop="1" thickBot="1" x14ac:dyDescent="0.2">
      <c r="B21" s="1" t="s">
        <v>102</v>
      </c>
      <c r="G21">
        <v>7</v>
      </c>
      <c r="H21" s="27">
        <f>SUM(G15:G20)</f>
        <v>0</v>
      </c>
    </row>
    <row r="22" spans="1:9" ht="12" thickTop="1" thickBot="1" x14ac:dyDescent="0.2">
      <c r="B22" s="1" t="s">
        <v>103</v>
      </c>
      <c r="H22">
        <v>8</v>
      </c>
      <c r="I22" s="29">
        <f>I12+H21</f>
        <v>0</v>
      </c>
    </row>
    <row r="23" spans="1:9" x14ac:dyDescent="0.15">
      <c r="B23" s="1"/>
    </row>
    <row r="24" spans="1:9" x14ac:dyDescent="0.15">
      <c r="A24" s="275" t="s">
        <v>584</v>
      </c>
      <c r="B24" s="201" t="s">
        <v>580</v>
      </c>
    </row>
    <row r="25" spans="1:9" x14ac:dyDescent="0.15">
      <c r="A25" s="193" t="s">
        <v>62</v>
      </c>
      <c r="B25" s="2" t="s">
        <v>586</v>
      </c>
      <c r="F25" s="5" t="s">
        <v>961</v>
      </c>
      <c r="G25" s="26">
        <v>0</v>
      </c>
    </row>
    <row r="26" spans="1:9" x14ac:dyDescent="0.15">
      <c r="B26" s="1"/>
    </row>
    <row r="27" spans="1:9" x14ac:dyDescent="0.15">
      <c r="B27" s="25" t="s">
        <v>546</v>
      </c>
    </row>
    <row r="28" spans="1:9" x14ac:dyDescent="0.15">
      <c r="B28" s="1" t="s">
        <v>104</v>
      </c>
      <c r="F28">
        <v>9</v>
      </c>
      <c r="G28" s="26">
        <v>0</v>
      </c>
    </row>
    <row r="29" spans="1:9" ht="11.25" thickBot="1" x14ac:dyDescent="0.2">
      <c r="B29" s="2"/>
      <c r="G29" s="3"/>
    </row>
    <row r="30" spans="1:9" ht="12" thickTop="1" thickBot="1" x14ac:dyDescent="0.2">
      <c r="B30" s="1" t="s">
        <v>547</v>
      </c>
      <c r="G30">
        <v>10</v>
      </c>
      <c r="H30" s="27">
        <f>SUM(G25:G28)</f>
        <v>0</v>
      </c>
    </row>
    <row r="31" spans="1:9" ht="11.25" thickTop="1" x14ac:dyDescent="0.15">
      <c r="B31" s="25" t="s">
        <v>287</v>
      </c>
    </row>
    <row r="32" spans="1:9" ht="11.25" thickBot="1" x14ac:dyDescent="0.2">
      <c r="A32" s="73">
        <v>9100</v>
      </c>
      <c r="B32" s="1" t="s">
        <v>561</v>
      </c>
      <c r="F32">
        <v>11</v>
      </c>
      <c r="G32" s="26">
        <v>0</v>
      </c>
    </row>
    <row r="33" spans="1:9" ht="12" thickTop="1" thickBot="1" x14ac:dyDescent="0.2">
      <c r="A33" s="73"/>
      <c r="B33" s="1" t="s">
        <v>562</v>
      </c>
      <c r="G33">
        <v>12</v>
      </c>
      <c r="H33" s="27">
        <f>H30+G32</f>
        <v>0</v>
      </c>
    </row>
    <row r="34" spans="1:9" ht="11.25" thickTop="1" x14ac:dyDescent="0.15">
      <c r="B34" s="1" t="s">
        <v>563</v>
      </c>
    </row>
    <row r="35" spans="1:9" ht="11.25" thickBot="1" x14ac:dyDescent="0.2">
      <c r="A35" s="73">
        <v>9200</v>
      </c>
      <c r="B35" s="1" t="s">
        <v>564</v>
      </c>
      <c r="F35">
        <v>13</v>
      </c>
      <c r="G35" s="26">
        <v>0</v>
      </c>
    </row>
    <row r="36" spans="1:9" ht="11.25" thickBot="1" x14ac:dyDescent="0.2">
      <c r="B36" s="1" t="s">
        <v>565</v>
      </c>
      <c r="G36">
        <v>14</v>
      </c>
      <c r="H36" s="29">
        <f>H33+G35</f>
        <v>0</v>
      </c>
    </row>
    <row r="37" spans="1:9" ht="12" thickTop="1" thickBot="1" x14ac:dyDescent="0.2">
      <c r="B37" s="1" t="s">
        <v>105</v>
      </c>
      <c r="G37" s="75" t="s">
        <v>106</v>
      </c>
      <c r="H37" s="85">
        <f>+I22</f>
        <v>0</v>
      </c>
    </row>
    <row r="38" spans="1:9" ht="12" thickTop="1" thickBot="1" x14ac:dyDescent="0.2">
      <c r="G38" s="75" t="s">
        <v>288</v>
      </c>
      <c r="H38" s="77">
        <f>+H37-H36</f>
        <v>0</v>
      </c>
    </row>
    <row r="39" spans="1:9" ht="11.25" thickTop="1" x14ac:dyDescent="0.15"/>
    <row r="40" spans="1:9" x14ac:dyDescent="0.15">
      <c r="A40" s="7" t="s">
        <v>566</v>
      </c>
    </row>
    <row r="41" spans="1:9" x14ac:dyDescent="0.15">
      <c r="B41" s="1" t="s">
        <v>454</v>
      </c>
    </row>
    <row r="42" spans="1:9" x14ac:dyDescent="0.15">
      <c r="B42" s="1" t="s">
        <v>567</v>
      </c>
      <c r="C42">
        <v>1</v>
      </c>
      <c r="D42" s="238">
        <f>GenFundExp2!I621+CharterFundExp2!I621</f>
        <v>0</v>
      </c>
      <c r="F42" s="1" t="s">
        <v>255</v>
      </c>
      <c r="I42" s="238">
        <f>BuildFund!I43</f>
        <v>0</v>
      </c>
    </row>
    <row r="43" spans="1:9" x14ac:dyDescent="0.15">
      <c r="B43" s="1" t="s">
        <v>248</v>
      </c>
      <c r="C43" s="5" t="s">
        <v>247</v>
      </c>
      <c r="D43" s="238">
        <f>InsResv!I40</f>
        <v>0</v>
      </c>
      <c r="F43" s="1" t="s">
        <v>260</v>
      </c>
      <c r="I43" s="238">
        <f>SpecBuild!I31</f>
        <v>0</v>
      </c>
    </row>
    <row r="44" spans="1:9" x14ac:dyDescent="0.15">
      <c r="B44" s="1" t="s">
        <v>249</v>
      </c>
      <c r="C44" s="5" t="s">
        <v>250</v>
      </c>
      <c r="D44" s="238">
        <f>'CPP Fund'!I115</f>
        <v>0</v>
      </c>
      <c r="F44" s="1" t="s">
        <v>256</v>
      </c>
      <c r="I44" s="238">
        <f>CapResCapPrj!I79</f>
        <v>0</v>
      </c>
    </row>
    <row r="45" spans="1:9" x14ac:dyDescent="0.15">
      <c r="B45" s="1" t="s">
        <v>1295</v>
      </c>
      <c r="C45">
        <v>3</v>
      </c>
      <c r="D45" s="238">
        <f>FoodServiceSRF!I72</f>
        <v>0</v>
      </c>
      <c r="F45" s="1"/>
      <c r="I45" s="238"/>
    </row>
    <row r="46" spans="1:9" x14ac:dyDescent="0.15">
      <c r="B46" s="1" t="s">
        <v>251</v>
      </c>
      <c r="C46">
        <v>4</v>
      </c>
      <c r="D46" s="238">
        <f>GovGrants!I173</f>
        <v>0</v>
      </c>
      <c r="F46" s="1" t="s">
        <v>257</v>
      </c>
      <c r="I46" s="238">
        <f>OtherEnterprise!I37</f>
        <v>0</v>
      </c>
    </row>
    <row r="47" spans="1:9" x14ac:dyDescent="0.15">
      <c r="B47" s="1" t="s">
        <v>252</v>
      </c>
      <c r="C47">
        <v>5</v>
      </c>
      <c r="D47" s="238">
        <f>PupActiv!I54</f>
        <v>0</v>
      </c>
      <c r="F47" s="1" t="s">
        <v>258</v>
      </c>
      <c r="I47" s="238">
        <f>RiskRelated!I35</f>
        <v>0</v>
      </c>
    </row>
    <row r="48" spans="1:9" x14ac:dyDescent="0.15">
      <c r="B48" s="1" t="s">
        <v>253</v>
      </c>
      <c r="C48">
        <v>7</v>
      </c>
      <c r="D48" s="238">
        <f>Transp!I39</f>
        <v>0</v>
      </c>
      <c r="F48" s="1" t="s">
        <v>259</v>
      </c>
      <c r="I48" s="240">
        <f>OtherInternal!I40</f>
        <v>0</v>
      </c>
    </row>
    <row r="49" spans="2:9" x14ac:dyDescent="0.15">
      <c r="B49" s="1" t="s">
        <v>254</v>
      </c>
      <c r="C49">
        <v>8</v>
      </c>
      <c r="D49" s="238">
        <f>OthSpecRev!I57</f>
        <v>0</v>
      </c>
      <c r="F49" s="1" t="s">
        <v>261</v>
      </c>
      <c r="I49" s="95" t="s">
        <v>543</v>
      </c>
    </row>
    <row r="50" spans="2:9" x14ac:dyDescent="0.15">
      <c r="B50" s="1" t="s">
        <v>1108</v>
      </c>
      <c r="C50">
        <v>9</v>
      </c>
      <c r="D50" s="26" t="s">
        <v>543</v>
      </c>
      <c r="F50" s="1" t="s">
        <v>262</v>
      </c>
      <c r="I50" s="95" t="s">
        <v>543</v>
      </c>
    </row>
    <row r="51" spans="2:9" ht="11.25" thickBot="1" x14ac:dyDescent="0.2">
      <c r="B51" s="1" t="s">
        <v>1294</v>
      </c>
      <c r="C51">
        <v>9</v>
      </c>
      <c r="D51" s="26" t="s">
        <v>265</v>
      </c>
      <c r="F51" s="1" t="s">
        <v>264</v>
      </c>
      <c r="I51" s="95" t="s">
        <v>265</v>
      </c>
    </row>
    <row r="52" spans="2:9" ht="12" thickTop="1" thickBot="1" x14ac:dyDescent="0.2">
      <c r="B52" s="1" t="s">
        <v>629</v>
      </c>
      <c r="F52" s="1" t="s">
        <v>263</v>
      </c>
      <c r="I52" s="27">
        <f>SUM(D42:D50)+SUM(I42:I51)</f>
        <v>0</v>
      </c>
    </row>
    <row r="53" spans="2:9" ht="11.25" thickTop="1" x14ac:dyDescent="0.15"/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50" orientation="landscape" r:id="rId1"/>
  <headerFooter alignWithMargins="0">
    <oddFooter>&amp;CPage &amp;P of &amp;N&amp;R&amp;D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6"/>
  <dimension ref="A1:G50"/>
  <sheetViews>
    <sheetView workbookViewId="0">
      <selection activeCell="A7" sqref="A7"/>
    </sheetView>
  </sheetViews>
  <sheetFormatPr defaultColWidth="12" defaultRowHeight="12.75" x14ac:dyDescent="0.2"/>
  <cols>
    <col min="1" max="1" width="10.33203125" style="343" customWidth="1"/>
    <col min="2" max="2" width="59" style="343" customWidth="1"/>
    <col min="3" max="3" width="6.6640625" style="343" customWidth="1"/>
    <col min="4" max="4" width="30.1640625" style="343" customWidth="1"/>
    <col min="5" max="5" width="5.6640625" style="343" customWidth="1"/>
    <col min="6" max="6" width="4.83203125" style="343" customWidth="1"/>
    <col min="7" max="7" width="99.83203125" style="343" customWidth="1"/>
    <col min="8" max="16384" width="12" style="343"/>
  </cols>
  <sheetData>
    <row r="1" spans="1:7" x14ac:dyDescent="0.2">
      <c r="A1" s="435" t="s">
        <v>1047</v>
      </c>
      <c r="B1" s="435"/>
      <c r="C1" s="435"/>
      <c r="D1" s="435"/>
      <c r="E1" s="413"/>
    </row>
    <row r="2" spans="1:7" x14ac:dyDescent="0.2">
      <c r="C2" s="406"/>
      <c r="F2" s="405"/>
    </row>
    <row r="3" spans="1:7" x14ac:dyDescent="0.2">
      <c r="A3" s="22" t="s">
        <v>1296</v>
      </c>
    </row>
    <row r="4" spans="1:7" x14ac:dyDescent="0.2">
      <c r="A4" s="22" t="s">
        <v>1297</v>
      </c>
      <c r="F4" s="407" t="s">
        <v>300</v>
      </c>
      <c r="G4" s="22" t="s">
        <v>630</v>
      </c>
    </row>
    <row r="5" spans="1:7" x14ac:dyDescent="0.2">
      <c r="A5" s="22" t="s">
        <v>1505</v>
      </c>
      <c r="G5" s="22" t="s">
        <v>579</v>
      </c>
    </row>
    <row r="6" spans="1:7" x14ac:dyDescent="0.2">
      <c r="A6" s="343" t="s">
        <v>1506</v>
      </c>
      <c r="G6" s="22" t="s">
        <v>614</v>
      </c>
    </row>
    <row r="7" spans="1:7" x14ac:dyDescent="0.2">
      <c r="G7" s="22" t="s">
        <v>633</v>
      </c>
    </row>
    <row r="8" spans="1:7" x14ac:dyDescent="0.2">
      <c r="D8" s="127" t="s">
        <v>636</v>
      </c>
      <c r="E8" s="127"/>
      <c r="G8" s="22" t="s">
        <v>634</v>
      </c>
    </row>
    <row r="9" spans="1:7" ht="13.5" thickBot="1" x14ac:dyDescent="0.25">
      <c r="A9" s="408" t="s">
        <v>454</v>
      </c>
      <c r="B9" s="409"/>
      <c r="C9" s="409"/>
      <c r="D9" s="408" t="s">
        <v>637</v>
      </c>
      <c r="E9" s="127"/>
      <c r="G9" s="22" t="s">
        <v>635</v>
      </c>
    </row>
    <row r="10" spans="1:7" x14ac:dyDescent="0.2">
      <c r="A10" s="410" t="s">
        <v>668</v>
      </c>
      <c r="C10" s="343">
        <v>1</v>
      </c>
      <c r="D10" s="411">
        <f>GenFundExp2!I628</f>
        <v>0</v>
      </c>
      <c r="E10" s="411"/>
    </row>
    <row r="11" spans="1:7" x14ac:dyDescent="0.2">
      <c r="A11" s="410"/>
      <c r="B11" s="22" t="s">
        <v>1096</v>
      </c>
      <c r="C11" s="407" t="s">
        <v>560</v>
      </c>
      <c r="D11" s="411">
        <f>CharterFundExp2!I627</f>
        <v>0</v>
      </c>
      <c r="E11" s="411"/>
    </row>
    <row r="12" spans="1:7" x14ac:dyDescent="0.2">
      <c r="B12" s="22" t="s">
        <v>1411</v>
      </c>
      <c r="C12" s="407" t="s">
        <v>737</v>
      </c>
      <c r="D12" s="411">
        <f>InsResv!I46</f>
        <v>0</v>
      </c>
      <c r="E12" s="411"/>
      <c r="F12" s="407" t="s">
        <v>301</v>
      </c>
      <c r="G12" s="22" t="s">
        <v>638</v>
      </c>
    </row>
    <row r="13" spans="1:7" x14ac:dyDescent="0.2">
      <c r="A13" s="22"/>
      <c r="B13" s="343" t="s">
        <v>559</v>
      </c>
      <c r="C13" s="407" t="s">
        <v>1098</v>
      </c>
      <c r="D13" s="411">
        <f>'CPP Fund'!I121</f>
        <v>0</v>
      </c>
      <c r="E13" s="411"/>
      <c r="G13" s="22" t="s">
        <v>1078</v>
      </c>
    </row>
    <row r="14" spans="1:7" x14ac:dyDescent="0.2">
      <c r="A14" s="22" t="s">
        <v>1077</v>
      </c>
      <c r="D14" s="411"/>
      <c r="E14" s="411"/>
    </row>
    <row r="15" spans="1:7" x14ac:dyDescent="0.2">
      <c r="B15" s="22" t="s">
        <v>1300</v>
      </c>
      <c r="C15" s="343">
        <v>2</v>
      </c>
      <c r="D15" s="411">
        <f>FoodServiceSRF!I78</f>
        <v>0</v>
      </c>
      <c r="E15" s="411"/>
      <c r="G15" s="22" t="s">
        <v>639</v>
      </c>
    </row>
    <row r="16" spans="1:7" x14ac:dyDescent="0.2">
      <c r="B16" s="22" t="s">
        <v>669</v>
      </c>
      <c r="C16" s="343">
        <v>3</v>
      </c>
      <c r="D16" s="411">
        <f>GovGrants!I179</f>
        <v>0</v>
      </c>
      <c r="E16" s="411"/>
      <c r="G16" s="22" t="s">
        <v>640</v>
      </c>
    </row>
    <row r="17" spans="1:7" hidden="1" x14ac:dyDescent="0.2">
      <c r="B17" s="22" t="s">
        <v>1316</v>
      </c>
      <c r="C17" s="343">
        <v>4</v>
      </c>
      <c r="D17" s="411">
        <f>SCCTMSpRev!I85</f>
        <v>0</v>
      </c>
      <c r="E17" s="411"/>
      <c r="G17" s="22" t="s">
        <v>400</v>
      </c>
    </row>
    <row r="18" spans="1:7" x14ac:dyDescent="0.2">
      <c r="B18" s="22" t="s">
        <v>670</v>
      </c>
      <c r="C18" s="343">
        <v>5</v>
      </c>
      <c r="D18" s="411">
        <f>PupActiv!I60</f>
        <v>0</v>
      </c>
      <c r="E18" s="411"/>
      <c r="G18" s="343" t="s">
        <v>400</v>
      </c>
    </row>
    <row r="19" spans="1:7" x14ac:dyDescent="0.2">
      <c r="B19" s="22" t="s">
        <v>672</v>
      </c>
      <c r="C19" s="343">
        <v>7</v>
      </c>
      <c r="D19" s="411">
        <f>Transp!I45</f>
        <v>0</v>
      </c>
      <c r="E19" s="411"/>
    </row>
    <row r="20" spans="1:7" x14ac:dyDescent="0.2">
      <c r="B20" s="22" t="s">
        <v>1481</v>
      </c>
      <c r="C20" s="343">
        <v>8</v>
      </c>
      <c r="D20" s="411">
        <f>OthSpecRev!I63</f>
        <v>0</v>
      </c>
      <c r="E20" s="411"/>
    </row>
    <row r="21" spans="1:7" x14ac:dyDescent="0.2">
      <c r="A21" s="22" t="s">
        <v>665</v>
      </c>
      <c r="D21" s="411"/>
      <c r="E21" s="411"/>
    </row>
    <row r="22" spans="1:7" x14ac:dyDescent="0.2">
      <c r="A22" s="22"/>
      <c r="B22" s="343" t="s">
        <v>665</v>
      </c>
      <c r="C22" s="407" t="s">
        <v>1287</v>
      </c>
      <c r="D22" s="411">
        <f>BondRedm!I43</f>
        <v>0</v>
      </c>
      <c r="E22" s="411"/>
    </row>
    <row r="23" spans="1:7" x14ac:dyDescent="0.2">
      <c r="A23" s="22"/>
      <c r="B23" s="343" t="s">
        <v>1412</v>
      </c>
      <c r="C23" s="407" t="s">
        <v>1298</v>
      </c>
      <c r="D23" s="411">
        <f>COPDebt!I43</f>
        <v>0</v>
      </c>
      <c r="E23" s="411"/>
    </row>
    <row r="24" spans="1:7" x14ac:dyDescent="0.2">
      <c r="A24" s="22" t="s">
        <v>604</v>
      </c>
      <c r="D24" s="411"/>
      <c r="E24" s="411"/>
    </row>
    <row r="25" spans="1:7" x14ac:dyDescent="0.2">
      <c r="B25" s="22" t="s">
        <v>1413</v>
      </c>
      <c r="C25" s="343">
        <v>10</v>
      </c>
      <c r="D25" s="411">
        <f>BuildFund!I49</f>
        <v>0</v>
      </c>
      <c r="E25" s="411"/>
    </row>
    <row r="26" spans="1:7" x14ac:dyDescent="0.2">
      <c r="B26" s="22" t="s">
        <v>1414</v>
      </c>
      <c r="C26" s="343">
        <v>11</v>
      </c>
      <c r="D26" s="411">
        <f>SpecBuild!I37</f>
        <v>0</v>
      </c>
      <c r="E26" s="411"/>
    </row>
    <row r="27" spans="1:7" x14ac:dyDescent="0.2">
      <c r="B27" s="22" t="s">
        <v>1415</v>
      </c>
      <c r="C27" s="343">
        <v>12</v>
      </c>
      <c r="D27" s="411">
        <f>CapResCapPrj!I85</f>
        <v>0</v>
      </c>
      <c r="E27" s="411"/>
    </row>
    <row r="28" spans="1:7" x14ac:dyDescent="0.2">
      <c r="B28" s="22" t="s">
        <v>1316</v>
      </c>
      <c r="C28" s="343">
        <v>13</v>
      </c>
      <c r="D28" s="411">
        <f>SCCTMCapRes!I85</f>
        <v>0</v>
      </c>
      <c r="E28" s="411"/>
    </row>
    <row r="29" spans="1:7" x14ac:dyDescent="0.2">
      <c r="A29" s="22" t="s">
        <v>24</v>
      </c>
      <c r="D29" s="411"/>
      <c r="E29" s="411"/>
    </row>
    <row r="30" spans="1:7" x14ac:dyDescent="0.2">
      <c r="B30" s="22" t="s">
        <v>675</v>
      </c>
      <c r="C30" s="343">
        <v>14</v>
      </c>
      <c r="D30" s="343">
        <f>OtherEnterprise!I43</f>
        <v>0</v>
      </c>
      <c r="E30" s="411"/>
    </row>
    <row r="31" spans="1:7" x14ac:dyDescent="0.2">
      <c r="A31" s="22" t="s">
        <v>1076</v>
      </c>
      <c r="D31" s="411"/>
    </row>
    <row r="32" spans="1:7" x14ac:dyDescent="0.2">
      <c r="B32" s="22" t="s">
        <v>676</v>
      </c>
      <c r="C32" s="343">
        <v>15</v>
      </c>
      <c r="D32" s="411">
        <f>RiskRelated!I41</f>
        <v>0</v>
      </c>
      <c r="E32" s="411"/>
    </row>
    <row r="33" spans="1:5" x14ac:dyDescent="0.2">
      <c r="B33" s="22" t="s">
        <v>1416</v>
      </c>
      <c r="C33" s="343">
        <v>16</v>
      </c>
      <c r="D33" s="411">
        <f>OtherInternal!I46</f>
        <v>0</v>
      </c>
      <c r="E33" s="411"/>
    </row>
    <row r="34" spans="1:5" x14ac:dyDescent="0.2">
      <c r="A34" s="22" t="s">
        <v>1469</v>
      </c>
      <c r="D34" s="411"/>
      <c r="E34" s="411"/>
    </row>
    <row r="35" spans="1:5" x14ac:dyDescent="0.2">
      <c r="B35" s="22" t="s">
        <v>1470</v>
      </c>
      <c r="C35" s="343">
        <v>17</v>
      </c>
      <c r="D35" s="411">
        <f>PupilActCustodial!I56</f>
        <v>0</v>
      </c>
      <c r="E35" s="411"/>
    </row>
    <row r="36" spans="1:5" x14ac:dyDescent="0.2">
      <c r="B36" s="22" t="s">
        <v>1471</v>
      </c>
      <c r="C36" s="343">
        <v>18</v>
      </c>
      <c r="D36" s="411">
        <f>'Trust&amp;Custodial'!I54</f>
        <v>0</v>
      </c>
      <c r="E36" s="411"/>
    </row>
    <row r="37" spans="1:5" x14ac:dyDescent="0.2">
      <c r="B37" s="22" t="s">
        <v>1417</v>
      </c>
      <c r="C37" s="343">
        <v>19</v>
      </c>
      <c r="D37" s="411">
        <f>'Foundation Fund'!I54</f>
        <v>0</v>
      </c>
      <c r="E37" s="411"/>
    </row>
    <row r="38" spans="1:5" x14ac:dyDescent="0.2">
      <c r="A38" s="22" t="s">
        <v>1410</v>
      </c>
      <c r="C38" s="343">
        <v>20</v>
      </c>
      <c r="D38" s="411">
        <f>+Arbitrage!H33</f>
        <v>0</v>
      </c>
      <c r="E38" s="411"/>
    </row>
    <row r="39" spans="1:5" x14ac:dyDescent="0.2">
      <c r="E39" s="411"/>
    </row>
    <row r="40" spans="1:5" ht="13.5" thickBot="1" x14ac:dyDescent="0.25">
      <c r="A40" s="22" t="s">
        <v>646</v>
      </c>
      <c r="C40" s="343">
        <v>21</v>
      </c>
      <c r="D40" s="414">
        <f>SUM(D10:D38)</f>
        <v>0</v>
      </c>
    </row>
    <row r="41" spans="1:5" ht="13.5" thickTop="1" x14ac:dyDescent="0.2"/>
    <row r="43" spans="1:5" x14ac:dyDescent="0.2">
      <c r="A43" s="412"/>
      <c r="B43" s="412"/>
      <c r="C43" s="412"/>
      <c r="D43" s="412"/>
    </row>
    <row r="44" spans="1:5" x14ac:dyDescent="0.2">
      <c r="A44" s="22" t="s">
        <v>641</v>
      </c>
    </row>
    <row r="46" spans="1:5" x14ac:dyDescent="0.2">
      <c r="A46" s="412"/>
      <c r="B46" s="412"/>
      <c r="C46" s="412"/>
      <c r="D46" s="412"/>
    </row>
    <row r="47" spans="1:5" x14ac:dyDescent="0.2">
      <c r="A47" s="22" t="s">
        <v>642</v>
      </c>
    </row>
    <row r="49" spans="1:4" x14ac:dyDescent="0.2">
      <c r="A49" s="412"/>
      <c r="B49" s="412"/>
      <c r="C49" s="412"/>
      <c r="D49" s="412"/>
    </row>
    <row r="50" spans="1:4" x14ac:dyDescent="0.2">
      <c r="A50" s="22" t="s">
        <v>1157</v>
      </c>
    </row>
  </sheetData>
  <mergeCells count="1">
    <mergeCell ref="A1:D1"/>
  </mergeCells>
  <phoneticPr fontId="12" type="noConversion"/>
  <printOptions horizontalCentered="1"/>
  <pageMargins left="0.25" right="0.25" top="0.5" bottom="0.75" header="0.5" footer="0.5"/>
  <pageSetup scale="90" firstPageNumber="51" orientation="portrait" r:id="rId1"/>
  <headerFooter alignWithMargins="0">
    <oddFooter>&amp;CPage &amp;P of &amp;N&amp;R&amp;D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7"/>
  <dimension ref="A1:G48"/>
  <sheetViews>
    <sheetView workbookViewId="0">
      <selection activeCell="D27" sqref="D27"/>
    </sheetView>
  </sheetViews>
  <sheetFormatPr defaultColWidth="12" defaultRowHeight="12.75" x14ac:dyDescent="0.2"/>
  <cols>
    <col min="1" max="1" width="4.83203125" style="293" customWidth="1"/>
    <col min="2" max="2" width="93.1640625" style="293" bestFit="1" customWidth="1"/>
    <col min="3" max="3" width="11.83203125" customWidth="1"/>
    <col min="4" max="4" width="12.83203125" style="293" customWidth="1"/>
    <col min="5" max="5" width="63" style="293" customWidth="1"/>
    <col min="6" max="6" width="11" style="293" customWidth="1"/>
    <col min="7" max="7" width="27.1640625" style="293" customWidth="1"/>
  </cols>
  <sheetData>
    <row r="1" spans="1:7" ht="13.5" thickBot="1" x14ac:dyDescent="0.25"/>
    <row r="2" spans="1:7" ht="15" x14ac:dyDescent="0.2">
      <c r="B2" s="299" t="s">
        <v>1158</v>
      </c>
      <c r="D2" s="436" t="s">
        <v>1124</v>
      </c>
      <c r="E2" s="437"/>
      <c r="F2" s="437"/>
      <c r="G2" s="438"/>
    </row>
    <row r="3" spans="1:7" x14ac:dyDescent="0.2">
      <c r="A3" s="294"/>
      <c r="D3" s="300"/>
      <c r="F3" s="301"/>
      <c r="G3" s="302"/>
    </row>
    <row r="4" spans="1:7" x14ac:dyDescent="0.2">
      <c r="B4" s="293" t="s">
        <v>1159</v>
      </c>
      <c r="D4" s="439" t="s">
        <v>1125</v>
      </c>
      <c r="E4" s="440"/>
      <c r="F4" s="440"/>
      <c r="G4" s="441"/>
    </row>
    <row r="5" spans="1:7" x14ac:dyDescent="0.2">
      <c r="B5" s="293" t="s">
        <v>1160</v>
      </c>
      <c r="C5" s="1"/>
      <c r="D5" s="442"/>
      <c r="E5" s="440"/>
      <c r="F5" s="440"/>
      <c r="G5" s="441"/>
    </row>
    <row r="6" spans="1:7" x14ac:dyDescent="0.2">
      <c r="C6" s="1"/>
      <c r="D6" s="300"/>
      <c r="G6" s="302"/>
    </row>
    <row r="7" spans="1:7" x14ac:dyDescent="0.2">
      <c r="C7" s="1"/>
      <c r="D7" s="300"/>
      <c r="G7" s="302"/>
    </row>
    <row r="8" spans="1:7" x14ac:dyDescent="0.2">
      <c r="C8" s="1"/>
      <c r="D8" s="303"/>
      <c r="E8" s="293" t="s">
        <v>1130</v>
      </c>
      <c r="G8" s="302"/>
    </row>
    <row r="9" spans="1:7" x14ac:dyDescent="0.2">
      <c r="C9" s="1"/>
      <c r="D9" s="300" t="s">
        <v>1132</v>
      </c>
      <c r="G9" s="302"/>
    </row>
    <row r="10" spans="1:7" x14ac:dyDescent="0.2">
      <c r="A10" s="295" t="s">
        <v>300</v>
      </c>
      <c r="B10" s="296" t="s">
        <v>1126</v>
      </c>
      <c r="C10" s="1"/>
      <c r="D10" s="300" t="s">
        <v>1161</v>
      </c>
      <c r="G10" s="302"/>
    </row>
    <row r="11" spans="1:7" x14ac:dyDescent="0.2">
      <c r="B11" s="296" t="s">
        <v>1127</v>
      </c>
      <c r="D11" s="300"/>
      <c r="G11" s="304"/>
    </row>
    <row r="12" spans="1:7" x14ac:dyDescent="0.2">
      <c r="B12" s="296" t="s">
        <v>1128</v>
      </c>
      <c r="D12" s="303"/>
      <c r="E12" s="293" t="s">
        <v>1136</v>
      </c>
      <c r="G12" s="304"/>
    </row>
    <row r="13" spans="1:7" x14ac:dyDescent="0.2">
      <c r="B13" s="296" t="s">
        <v>1129</v>
      </c>
      <c r="C13" s="1"/>
      <c r="D13" s="300" t="s">
        <v>1138</v>
      </c>
      <c r="G13" s="302"/>
    </row>
    <row r="14" spans="1:7" x14ac:dyDescent="0.2">
      <c r="B14" s="296" t="s">
        <v>1131</v>
      </c>
      <c r="C14" s="1"/>
      <c r="D14" s="305" t="s">
        <v>1139</v>
      </c>
      <c r="G14" s="306"/>
    </row>
    <row r="15" spans="1:7" x14ac:dyDescent="0.2">
      <c r="B15" s="296" t="s">
        <v>1133</v>
      </c>
      <c r="C15" s="1"/>
      <c r="D15" s="305" t="s">
        <v>1162</v>
      </c>
      <c r="E15" s="296"/>
      <c r="F15" s="295"/>
      <c r="G15" s="306"/>
    </row>
    <row r="16" spans="1:7" x14ac:dyDescent="0.2">
      <c r="B16" s="293" t="s">
        <v>1134</v>
      </c>
      <c r="C16" s="1"/>
      <c r="D16" s="300"/>
      <c r="E16" s="296"/>
      <c r="F16" s="295"/>
      <c r="G16" s="306"/>
    </row>
    <row r="17" spans="1:7" x14ac:dyDescent="0.2">
      <c r="B17" s="293" t="s">
        <v>1135</v>
      </c>
      <c r="D17" s="303"/>
      <c r="E17" s="293" t="s">
        <v>1143</v>
      </c>
      <c r="F17" s="295"/>
      <c r="G17" s="306"/>
    </row>
    <row r="18" spans="1:7" x14ac:dyDescent="0.2">
      <c r="B18" s="296" t="s">
        <v>1137</v>
      </c>
      <c r="D18" s="303" t="s">
        <v>1145</v>
      </c>
      <c r="G18" s="306"/>
    </row>
    <row r="19" spans="1:7" hidden="1" x14ac:dyDescent="0.2">
      <c r="B19" s="296"/>
      <c r="C19" s="1"/>
      <c r="D19" s="300"/>
      <c r="E19" s="296"/>
      <c r="F19" s="295"/>
      <c r="G19" s="306"/>
    </row>
    <row r="20" spans="1:7" x14ac:dyDescent="0.2">
      <c r="A20" s="295" t="s">
        <v>301</v>
      </c>
      <c r="B20" s="293" t="s">
        <v>1140</v>
      </c>
      <c r="C20" s="1"/>
      <c r="D20" s="300" t="s">
        <v>1147</v>
      </c>
      <c r="E20" s="296"/>
      <c r="G20" s="306"/>
    </row>
    <row r="21" spans="1:7" x14ac:dyDescent="0.2">
      <c r="B21" s="293" t="s">
        <v>1141</v>
      </c>
      <c r="C21" s="1"/>
      <c r="D21" s="300" t="s">
        <v>1148</v>
      </c>
      <c r="E21" s="296"/>
      <c r="G21" s="306"/>
    </row>
    <row r="22" spans="1:7" x14ac:dyDescent="0.2">
      <c r="B22" s="293" t="s">
        <v>1142</v>
      </c>
      <c r="C22" s="1"/>
      <c r="D22" s="300"/>
      <c r="E22" s="296"/>
      <c r="G22" s="306"/>
    </row>
    <row r="23" spans="1:7" x14ac:dyDescent="0.2">
      <c r="B23" s="293" t="s">
        <v>1144</v>
      </c>
      <c r="D23" s="300"/>
      <c r="E23" s="296" t="s">
        <v>1150</v>
      </c>
      <c r="G23" s="306"/>
    </row>
    <row r="24" spans="1:7" x14ac:dyDescent="0.2">
      <c r="D24" s="300"/>
      <c r="E24" s="296"/>
      <c r="G24" s="306"/>
    </row>
    <row r="25" spans="1:7" x14ac:dyDescent="0.2">
      <c r="B25" s="293" t="s">
        <v>1146</v>
      </c>
      <c r="D25" s="300"/>
      <c r="E25" s="296" t="s">
        <v>1153</v>
      </c>
      <c r="G25" s="306"/>
    </row>
    <row r="26" spans="1:7" x14ac:dyDescent="0.2">
      <c r="D26" s="303" t="s">
        <v>1507</v>
      </c>
      <c r="G26" s="306"/>
    </row>
    <row r="27" spans="1:7" x14ac:dyDescent="0.2">
      <c r="D27" s="303" t="s">
        <v>1163</v>
      </c>
      <c r="F27" s="295"/>
      <c r="G27" s="306"/>
    </row>
    <row r="28" spans="1:7" x14ac:dyDescent="0.2">
      <c r="B28" s="296" t="s">
        <v>1149</v>
      </c>
      <c r="D28" s="303"/>
      <c r="F28" s="295"/>
      <c r="G28" s="306"/>
    </row>
    <row r="29" spans="1:7" x14ac:dyDescent="0.2">
      <c r="B29" s="296" t="s">
        <v>1151</v>
      </c>
      <c r="C29" s="1"/>
      <c r="D29" s="303"/>
      <c r="G29" s="306"/>
    </row>
    <row r="30" spans="1:7" x14ac:dyDescent="0.2">
      <c r="B30" s="296" t="s">
        <v>1152</v>
      </c>
      <c r="D30" s="300"/>
      <c r="E30" s="296" t="s">
        <v>1164</v>
      </c>
      <c r="G30" s="306"/>
    </row>
    <row r="31" spans="1:7" x14ac:dyDescent="0.2">
      <c r="D31" s="300" t="s">
        <v>1154</v>
      </c>
      <c r="E31" s="296"/>
      <c r="G31" s="306"/>
    </row>
    <row r="32" spans="1:7" x14ac:dyDescent="0.2">
      <c r="D32" s="300"/>
      <c r="E32" s="296"/>
      <c r="G32" s="306"/>
    </row>
    <row r="33" spans="3:7" x14ac:dyDescent="0.2">
      <c r="D33" s="303"/>
      <c r="E33" s="293" t="s">
        <v>1155</v>
      </c>
      <c r="G33" s="306"/>
    </row>
    <row r="34" spans="3:7" x14ac:dyDescent="0.2">
      <c r="C34" s="1"/>
      <c r="D34" s="300"/>
      <c r="E34" s="296"/>
      <c r="G34" s="302"/>
    </row>
    <row r="35" spans="3:7" x14ac:dyDescent="0.2">
      <c r="D35" s="300" t="s">
        <v>1156</v>
      </c>
      <c r="E35" s="296"/>
      <c r="G35" s="302"/>
    </row>
    <row r="36" spans="3:7" x14ac:dyDescent="0.2">
      <c r="D36" s="303"/>
      <c r="G36" s="306"/>
    </row>
    <row r="37" spans="3:7" x14ac:dyDescent="0.2">
      <c r="D37" s="300"/>
      <c r="E37" s="296"/>
      <c r="G37" s="306"/>
    </row>
    <row r="38" spans="3:7" x14ac:dyDescent="0.2">
      <c r="D38" s="307"/>
      <c r="E38" s="297"/>
      <c r="F38" s="297"/>
      <c r="G38" s="308"/>
    </row>
    <row r="39" spans="3:7" x14ac:dyDescent="0.2">
      <c r="D39" s="300"/>
      <c r="G39" s="302"/>
    </row>
    <row r="40" spans="3:7" x14ac:dyDescent="0.2">
      <c r="D40" s="303" t="s">
        <v>641</v>
      </c>
      <c r="G40" s="302"/>
    </row>
    <row r="41" spans="3:7" x14ac:dyDescent="0.2">
      <c r="D41" s="300"/>
      <c r="G41" s="302"/>
    </row>
    <row r="42" spans="3:7" x14ac:dyDescent="0.2">
      <c r="D42" s="300"/>
      <c r="G42" s="302"/>
    </row>
    <row r="43" spans="3:7" x14ac:dyDescent="0.2">
      <c r="D43" s="300"/>
      <c r="G43" s="302"/>
    </row>
    <row r="44" spans="3:7" x14ac:dyDescent="0.2">
      <c r="D44" s="307"/>
      <c r="G44" s="302"/>
    </row>
    <row r="45" spans="3:7" x14ac:dyDescent="0.2">
      <c r="D45" s="300"/>
      <c r="E45" s="298"/>
      <c r="G45" s="302"/>
    </row>
    <row r="46" spans="3:7" x14ac:dyDescent="0.2">
      <c r="D46" s="303" t="s">
        <v>1157</v>
      </c>
      <c r="G46" s="302"/>
    </row>
    <row r="47" spans="3:7" x14ac:dyDescent="0.2">
      <c r="D47" s="300"/>
      <c r="G47" s="302"/>
    </row>
    <row r="48" spans="3:7" ht="13.5" thickBot="1" x14ac:dyDescent="0.25">
      <c r="D48" s="309"/>
      <c r="E48" s="310"/>
      <c r="F48" s="310"/>
      <c r="G48" s="311"/>
    </row>
  </sheetData>
  <mergeCells count="2">
    <mergeCell ref="D2:G2"/>
    <mergeCell ref="D4:G5"/>
  </mergeCells>
  <printOptions horizontalCentered="1"/>
  <pageMargins left="0.25" right="0.25" top="0.5" bottom="0.75" header="0.5" footer="0.5"/>
  <pageSetup scale="90" fitToWidth="2" orientation="portrait" r:id="rId1"/>
  <headerFooter alignWithMargins="0">
    <oddFooter>&amp;CPage &amp;P of &amp;N&amp;R&amp;D</oddFooter>
  </headerFooter>
  <colBreaks count="1" manualBreakCount="1">
    <brk id="2" max="1048575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8"/>
  <dimension ref="A1:G52"/>
  <sheetViews>
    <sheetView workbookViewId="0">
      <selection activeCell="D37" sqref="D37"/>
    </sheetView>
  </sheetViews>
  <sheetFormatPr defaultColWidth="12" defaultRowHeight="12.75" x14ac:dyDescent="0.2"/>
  <cols>
    <col min="1" max="1" width="4.83203125" style="293" customWidth="1"/>
    <col min="2" max="2" width="90.33203125" style="293" bestFit="1" customWidth="1"/>
    <col min="3" max="3" width="16.5" customWidth="1"/>
    <col min="4" max="4" width="12.6640625" style="293" customWidth="1"/>
    <col min="5" max="5" width="60.33203125" style="293" customWidth="1"/>
    <col min="6" max="6" width="8" style="293" customWidth="1"/>
    <col min="7" max="7" width="27.1640625" style="293" customWidth="1"/>
  </cols>
  <sheetData>
    <row r="1" spans="1:7" ht="13.5" thickBot="1" x14ac:dyDescent="0.25"/>
    <row r="2" spans="1:7" x14ac:dyDescent="0.2">
      <c r="A2" s="294"/>
      <c r="B2" s="299" t="s">
        <v>1165</v>
      </c>
      <c r="D2" s="315"/>
      <c r="E2" s="316"/>
      <c r="F2" s="316"/>
      <c r="G2" s="317"/>
    </row>
    <row r="3" spans="1:7" x14ac:dyDescent="0.2">
      <c r="D3" s="300" t="s">
        <v>1166</v>
      </c>
      <c r="G3" s="302"/>
    </row>
    <row r="4" spans="1:7" x14ac:dyDescent="0.2">
      <c r="B4" s="293" t="s">
        <v>1159</v>
      </c>
      <c r="C4" s="1"/>
      <c r="D4" s="300"/>
      <c r="G4" s="302"/>
    </row>
    <row r="5" spans="1:7" x14ac:dyDescent="0.2">
      <c r="B5" s="293" t="s">
        <v>1160</v>
      </c>
      <c r="C5" s="1"/>
      <c r="D5" s="439" t="s">
        <v>1167</v>
      </c>
      <c r="E5" s="440"/>
      <c r="F5" s="440"/>
      <c r="G5" s="441"/>
    </row>
    <row r="6" spans="1:7" x14ac:dyDescent="0.2">
      <c r="C6" s="1"/>
      <c r="D6" s="442"/>
      <c r="E6" s="440"/>
      <c r="F6" s="440"/>
      <c r="G6" s="441"/>
    </row>
    <row r="7" spans="1:7" x14ac:dyDescent="0.2">
      <c r="C7" s="1"/>
      <c r="D7" s="300"/>
      <c r="G7" s="302"/>
    </row>
    <row r="8" spans="1:7" x14ac:dyDescent="0.2">
      <c r="C8" s="1"/>
      <c r="D8" s="300" t="s">
        <v>1168</v>
      </c>
      <c r="G8" s="302"/>
    </row>
    <row r="9" spans="1:7" x14ac:dyDescent="0.2">
      <c r="A9" s="295" t="s">
        <v>300</v>
      </c>
      <c r="B9" s="296" t="s">
        <v>1169</v>
      </c>
      <c r="C9" s="1"/>
      <c r="D9" s="300"/>
      <c r="G9" s="318" t="s">
        <v>2</v>
      </c>
    </row>
    <row r="10" spans="1:7" x14ac:dyDescent="0.2">
      <c r="B10" s="296" t="s">
        <v>1170</v>
      </c>
      <c r="D10" s="300" t="s">
        <v>1171</v>
      </c>
      <c r="G10" s="302"/>
    </row>
    <row r="11" spans="1:7" x14ac:dyDescent="0.2">
      <c r="B11" s="296" t="s">
        <v>1172</v>
      </c>
      <c r="D11" s="300"/>
      <c r="E11" s="293" t="s">
        <v>1173</v>
      </c>
      <c r="G11" s="302"/>
    </row>
    <row r="12" spans="1:7" x14ac:dyDescent="0.2">
      <c r="B12" s="296" t="s">
        <v>1174</v>
      </c>
      <c r="C12" s="1"/>
      <c r="D12" s="300"/>
      <c r="E12" s="293" t="s">
        <v>1175</v>
      </c>
      <c r="G12" s="302"/>
    </row>
    <row r="13" spans="1:7" x14ac:dyDescent="0.2">
      <c r="B13" s="296" t="s">
        <v>1176</v>
      </c>
      <c r="C13" s="1"/>
      <c r="D13" s="300"/>
      <c r="E13" s="293" t="s">
        <v>1177</v>
      </c>
      <c r="G13" s="308"/>
    </row>
    <row r="14" spans="1:7" x14ac:dyDescent="0.2">
      <c r="B14" s="296"/>
      <c r="C14" s="1"/>
      <c r="D14" s="300"/>
      <c r="G14" s="302"/>
    </row>
    <row r="15" spans="1:7" ht="13.5" thickBot="1" x14ac:dyDescent="0.25">
      <c r="A15" s="295">
        <v>-2</v>
      </c>
      <c r="B15" s="293" t="s">
        <v>1178</v>
      </c>
      <c r="C15" s="1"/>
      <c r="D15" s="300" t="s">
        <v>1179</v>
      </c>
      <c r="G15" s="319"/>
    </row>
    <row r="16" spans="1:7" ht="13.5" thickTop="1" x14ac:dyDescent="0.2">
      <c r="B16" s="293" t="s">
        <v>1180</v>
      </c>
      <c r="D16" s="300"/>
      <c r="G16" s="302"/>
    </row>
    <row r="17" spans="1:7" x14ac:dyDescent="0.2">
      <c r="D17" s="300"/>
      <c r="G17" s="302"/>
    </row>
    <row r="18" spans="1:7" x14ac:dyDescent="0.2">
      <c r="A18" s="295">
        <v>-3</v>
      </c>
      <c r="B18" s="296" t="s">
        <v>1182</v>
      </c>
      <c r="C18" s="1"/>
      <c r="D18" s="300" t="s">
        <v>1181</v>
      </c>
      <c r="G18" s="302"/>
    </row>
    <row r="19" spans="1:7" x14ac:dyDescent="0.2">
      <c r="A19" s="295"/>
      <c r="B19" s="293" t="s">
        <v>1183</v>
      </c>
      <c r="C19" s="1"/>
      <c r="D19" s="300"/>
      <c r="G19" s="302"/>
    </row>
    <row r="20" spans="1:7" x14ac:dyDescent="0.2">
      <c r="B20" s="293" t="s">
        <v>1184</v>
      </c>
      <c r="C20" s="1"/>
      <c r="D20" s="300" t="s">
        <v>1185</v>
      </c>
      <c r="G20" s="302"/>
    </row>
    <row r="21" spans="1:7" x14ac:dyDescent="0.2">
      <c r="C21" s="1"/>
      <c r="D21" s="320"/>
      <c r="E21" t="s">
        <v>1186</v>
      </c>
      <c r="F21"/>
      <c r="G21" s="321"/>
    </row>
    <row r="22" spans="1:7" x14ac:dyDescent="0.2">
      <c r="A22" s="295">
        <v>-4</v>
      </c>
      <c r="B22" s="293" t="s">
        <v>1187</v>
      </c>
      <c r="D22" s="300"/>
      <c r="E22" s="293" t="s">
        <v>1188</v>
      </c>
      <c r="G22" s="302"/>
    </row>
    <row r="23" spans="1:7" x14ac:dyDescent="0.2">
      <c r="B23" s="293" t="s">
        <v>1190</v>
      </c>
      <c r="D23" s="300"/>
      <c r="E23" s="293" t="s">
        <v>1189</v>
      </c>
      <c r="G23" s="302"/>
    </row>
    <row r="24" spans="1:7" x14ac:dyDescent="0.2">
      <c r="B24" s="293" t="s">
        <v>1191</v>
      </c>
      <c r="D24" s="300"/>
      <c r="E24" s="293" t="s">
        <v>110</v>
      </c>
      <c r="G24" s="308"/>
    </row>
    <row r="25" spans="1:7" x14ac:dyDescent="0.2">
      <c r="B25" s="293" t="s">
        <v>1192</v>
      </c>
      <c r="D25" s="300"/>
      <c r="G25" s="302"/>
    </row>
    <row r="26" spans="1:7" ht="13.5" thickBot="1" x14ac:dyDescent="0.25">
      <c r="D26" s="300" t="s">
        <v>1193</v>
      </c>
      <c r="G26" s="319"/>
    </row>
    <row r="27" spans="1:7" ht="13.5" thickTop="1" x14ac:dyDescent="0.2">
      <c r="D27" s="300"/>
      <c r="G27" s="302"/>
    </row>
    <row r="28" spans="1:7" x14ac:dyDescent="0.2">
      <c r="C28" s="1"/>
      <c r="D28" s="300"/>
      <c r="G28" s="302"/>
    </row>
    <row r="29" spans="1:7" x14ac:dyDescent="0.2">
      <c r="B29" s="296" t="s">
        <v>1149</v>
      </c>
      <c r="D29" s="443" t="s">
        <v>1124</v>
      </c>
      <c r="E29" s="440"/>
      <c r="F29" s="440"/>
      <c r="G29" s="441"/>
    </row>
    <row r="30" spans="1:7" x14ac:dyDescent="0.2">
      <c r="B30" s="296" t="s">
        <v>1194</v>
      </c>
      <c r="D30" s="300"/>
      <c r="F30" s="301"/>
      <c r="G30" s="302"/>
    </row>
    <row r="31" spans="1:7" ht="27.75" customHeight="1" x14ac:dyDescent="0.2">
      <c r="D31" s="439" t="s">
        <v>1195</v>
      </c>
      <c r="E31" s="440"/>
      <c r="F31" s="440"/>
      <c r="G31" s="441"/>
    </row>
    <row r="32" spans="1:7" x14ac:dyDescent="0.2">
      <c r="D32" s="314"/>
      <c r="E32" s="312"/>
      <c r="F32" s="312"/>
      <c r="G32" s="313"/>
    </row>
    <row r="33" spans="4:7" x14ac:dyDescent="0.2">
      <c r="D33" s="303"/>
      <c r="G33" s="306"/>
    </row>
    <row r="34" spans="4:7" x14ac:dyDescent="0.2">
      <c r="D34" s="300"/>
      <c r="E34" s="296" t="s">
        <v>1197</v>
      </c>
      <c r="G34" s="306"/>
    </row>
    <row r="35" spans="4:7" x14ac:dyDescent="0.2">
      <c r="D35" s="300" t="s">
        <v>1196</v>
      </c>
      <c r="E35" s="296"/>
      <c r="G35" s="306"/>
    </row>
    <row r="36" spans="4:7" x14ac:dyDescent="0.2">
      <c r="D36" s="300" t="s">
        <v>1508</v>
      </c>
      <c r="E36" s="296"/>
      <c r="G36" s="306"/>
    </row>
    <row r="37" spans="4:7" x14ac:dyDescent="0.2">
      <c r="D37" s="300"/>
      <c r="E37" s="296"/>
      <c r="G37" s="306"/>
    </row>
    <row r="38" spans="4:7" x14ac:dyDescent="0.2">
      <c r="D38" s="303"/>
      <c r="E38" s="293" t="s">
        <v>1155</v>
      </c>
      <c r="G38" s="306"/>
    </row>
    <row r="39" spans="4:7" x14ac:dyDescent="0.2">
      <c r="D39" s="300"/>
      <c r="E39" s="296"/>
      <c r="G39" s="302"/>
    </row>
    <row r="40" spans="4:7" x14ac:dyDescent="0.2">
      <c r="D40" s="300" t="s">
        <v>1156</v>
      </c>
      <c r="E40" s="296"/>
      <c r="G40" s="302"/>
    </row>
    <row r="41" spans="4:7" x14ac:dyDescent="0.2">
      <c r="D41" s="303"/>
      <c r="G41" s="306"/>
    </row>
    <row r="42" spans="4:7" x14ac:dyDescent="0.2">
      <c r="D42" s="300"/>
      <c r="E42" s="296"/>
      <c r="G42" s="306"/>
    </row>
    <row r="43" spans="4:7" x14ac:dyDescent="0.2">
      <c r="D43" s="307"/>
      <c r="E43" s="297"/>
      <c r="G43" s="302"/>
    </row>
    <row r="44" spans="4:7" x14ac:dyDescent="0.2">
      <c r="D44" s="300"/>
      <c r="G44" s="302"/>
    </row>
    <row r="45" spans="4:7" x14ac:dyDescent="0.2">
      <c r="D45" s="303" t="s">
        <v>641</v>
      </c>
      <c r="G45" s="302"/>
    </row>
    <row r="46" spans="4:7" x14ac:dyDescent="0.2">
      <c r="D46" s="300"/>
      <c r="G46" s="302"/>
    </row>
    <row r="47" spans="4:7" x14ac:dyDescent="0.2">
      <c r="D47" s="300"/>
      <c r="G47" s="302"/>
    </row>
    <row r="48" spans="4:7" x14ac:dyDescent="0.2">
      <c r="D48" s="300"/>
      <c r="G48" s="302"/>
    </row>
    <row r="49" spans="4:7" customFormat="1" x14ac:dyDescent="0.2">
      <c r="D49" s="307"/>
      <c r="E49" s="293"/>
      <c r="F49" s="293"/>
      <c r="G49" s="302"/>
    </row>
    <row r="50" spans="4:7" customFormat="1" x14ac:dyDescent="0.2">
      <c r="D50" s="300"/>
      <c r="E50" s="298"/>
      <c r="F50" s="293"/>
      <c r="G50" s="302"/>
    </row>
    <row r="51" spans="4:7" customFormat="1" x14ac:dyDescent="0.2">
      <c r="D51" s="303" t="s">
        <v>1157</v>
      </c>
      <c r="E51" s="293"/>
      <c r="F51" s="293"/>
      <c r="G51" s="302"/>
    </row>
    <row r="52" spans="4:7" customFormat="1" ht="13.5" thickBot="1" x14ac:dyDescent="0.25">
      <c r="D52" s="309"/>
      <c r="E52" s="310"/>
      <c r="F52" s="310"/>
      <c r="G52" s="311"/>
    </row>
  </sheetData>
  <mergeCells count="3">
    <mergeCell ref="D29:G29"/>
    <mergeCell ref="D31:G31"/>
    <mergeCell ref="D5:G6"/>
  </mergeCells>
  <printOptions horizontalCentered="1"/>
  <pageMargins left="0.25" right="0.25" top="0.5" bottom="0.75" header="0.5" footer="0.5"/>
  <pageSetup scale="90" fitToWidth="2" orientation="portrait" r:id="rId1"/>
  <headerFooter alignWithMargins="0">
    <oddFooter>&amp;CPage &amp;P of &amp;N&amp;R&amp;D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0"/>
  <dimension ref="A1:H55"/>
  <sheetViews>
    <sheetView workbookViewId="0">
      <selection activeCell="B6" sqref="B6"/>
    </sheetView>
  </sheetViews>
  <sheetFormatPr defaultColWidth="12" defaultRowHeight="10.5" x14ac:dyDescent="0.15"/>
  <cols>
    <col min="1" max="1" width="23.6640625" customWidth="1"/>
    <col min="2" max="2" width="52.6640625" customWidth="1"/>
    <col min="3" max="3" width="11.6640625" customWidth="1"/>
    <col min="4" max="7" width="22.83203125" customWidth="1"/>
  </cols>
  <sheetData>
    <row r="1" spans="1:7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  <c r="G1" s="5"/>
    </row>
    <row r="2" spans="1:7" s="382" customFormat="1" ht="12.75" x14ac:dyDescent="0.2">
      <c r="A2" s="212" t="s">
        <v>498</v>
      </c>
    </row>
    <row r="4" spans="1:7" x14ac:dyDescent="0.15">
      <c r="A4" s="78" t="s">
        <v>499</v>
      </c>
      <c r="D4" s="4" t="s">
        <v>285</v>
      </c>
      <c r="E4" s="4" t="s">
        <v>666</v>
      </c>
      <c r="F4" s="4" t="s">
        <v>453</v>
      </c>
      <c r="G4" s="4" t="s">
        <v>667</v>
      </c>
    </row>
    <row r="5" spans="1:7" x14ac:dyDescent="0.15">
      <c r="A5" s="1"/>
      <c r="B5" s="1" t="s">
        <v>668</v>
      </c>
      <c r="C5" s="5"/>
      <c r="D5" s="83">
        <v>0</v>
      </c>
      <c r="E5" s="83">
        <v>0</v>
      </c>
      <c r="F5" s="83">
        <v>0</v>
      </c>
      <c r="G5" s="31">
        <f t="shared" ref="G5:G11" si="0">D5+E5-F5</f>
        <v>0</v>
      </c>
    </row>
    <row r="6" spans="1:7" x14ac:dyDescent="0.15">
      <c r="A6" s="1"/>
      <c r="B6" s="1" t="s">
        <v>1096</v>
      </c>
      <c r="C6" s="5"/>
      <c r="D6" s="83">
        <v>0</v>
      </c>
      <c r="E6" s="83">
        <v>0</v>
      </c>
      <c r="F6" s="83">
        <v>0</v>
      </c>
      <c r="G6" s="31">
        <f t="shared" si="0"/>
        <v>0</v>
      </c>
    </row>
    <row r="7" spans="1:7" x14ac:dyDescent="0.15">
      <c r="A7" s="1"/>
      <c r="B7" s="1" t="s">
        <v>671</v>
      </c>
      <c r="C7" s="5"/>
      <c r="D7" s="83">
        <v>0</v>
      </c>
      <c r="E7" s="83">
        <v>0</v>
      </c>
      <c r="F7" s="83">
        <v>0</v>
      </c>
      <c r="G7" s="31">
        <f t="shared" si="0"/>
        <v>0</v>
      </c>
    </row>
    <row r="8" spans="1:7" x14ac:dyDescent="0.15">
      <c r="A8" s="1"/>
      <c r="B8" s="1" t="s">
        <v>559</v>
      </c>
      <c r="C8" s="5"/>
      <c r="D8" s="83">
        <v>0</v>
      </c>
      <c r="E8" s="83">
        <v>0</v>
      </c>
      <c r="F8" s="83">
        <v>0</v>
      </c>
      <c r="G8" s="31">
        <f t="shared" si="0"/>
        <v>0</v>
      </c>
    </row>
    <row r="9" spans="1:7" hidden="1" x14ac:dyDescent="0.15">
      <c r="A9" s="1"/>
      <c r="B9" s="1" t="s">
        <v>1097</v>
      </c>
      <c r="C9" s="5"/>
      <c r="D9" s="83">
        <v>0</v>
      </c>
      <c r="E9" s="83">
        <v>0</v>
      </c>
      <c r="F9" s="83">
        <v>0</v>
      </c>
      <c r="G9" s="31">
        <f>D9+E9-F9</f>
        <v>0</v>
      </c>
    </row>
    <row r="10" spans="1:7" x14ac:dyDescent="0.15">
      <c r="A10" s="1"/>
      <c r="B10" s="1" t="s">
        <v>1300</v>
      </c>
      <c r="C10" s="5"/>
      <c r="D10" s="83">
        <v>0</v>
      </c>
      <c r="E10" s="83">
        <v>0</v>
      </c>
      <c r="F10" s="83">
        <v>0</v>
      </c>
      <c r="G10" s="31">
        <f t="shared" si="0"/>
        <v>0</v>
      </c>
    </row>
    <row r="11" spans="1:7" x14ac:dyDescent="0.15">
      <c r="A11" s="1"/>
      <c r="B11" s="1" t="s">
        <v>669</v>
      </c>
      <c r="C11" s="5"/>
      <c r="D11" s="83">
        <v>0</v>
      </c>
      <c r="E11" s="83">
        <v>0</v>
      </c>
      <c r="F11" s="83">
        <v>0</v>
      </c>
      <c r="G11" s="31">
        <f t="shared" si="0"/>
        <v>0</v>
      </c>
    </row>
    <row r="12" spans="1:7" x14ac:dyDescent="0.15">
      <c r="A12" s="1"/>
      <c r="B12" s="1" t="s">
        <v>1316</v>
      </c>
      <c r="C12" s="5"/>
      <c r="D12" s="83">
        <v>0</v>
      </c>
      <c r="E12" s="83">
        <v>0</v>
      </c>
      <c r="F12" s="83">
        <v>0</v>
      </c>
      <c r="G12" s="31"/>
    </row>
    <row r="13" spans="1:7" x14ac:dyDescent="0.15">
      <c r="A13" s="1"/>
      <c r="B13" s="1" t="s">
        <v>670</v>
      </c>
      <c r="C13" s="5"/>
      <c r="D13" s="83">
        <v>0</v>
      </c>
      <c r="E13" s="83">
        <v>0</v>
      </c>
      <c r="F13" s="83">
        <v>0</v>
      </c>
      <c r="G13" s="31">
        <f t="shared" ref="G13:G24" si="1">D13+E13-F13</f>
        <v>0</v>
      </c>
    </row>
    <row r="14" spans="1:7" x14ac:dyDescent="0.15">
      <c r="A14" s="1"/>
      <c r="B14" s="1" t="s">
        <v>672</v>
      </c>
      <c r="C14" s="5"/>
      <c r="D14" s="83">
        <v>0</v>
      </c>
      <c r="E14" s="83">
        <v>0</v>
      </c>
      <c r="F14" s="83">
        <v>0</v>
      </c>
      <c r="G14" s="31">
        <f t="shared" si="1"/>
        <v>0</v>
      </c>
    </row>
    <row r="15" spans="1:7" x14ac:dyDescent="0.15">
      <c r="A15" s="1"/>
      <c r="B15" s="1" t="s">
        <v>1481</v>
      </c>
      <c r="C15" s="5"/>
      <c r="D15" s="83">
        <v>0</v>
      </c>
      <c r="E15" s="83">
        <v>0</v>
      </c>
      <c r="F15" s="83">
        <v>0</v>
      </c>
      <c r="G15" s="31">
        <f t="shared" si="1"/>
        <v>0</v>
      </c>
    </row>
    <row r="16" spans="1:7" x14ac:dyDescent="0.15">
      <c r="A16" s="1"/>
      <c r="B16" s="1" t="s">
        <v>665</v>
      </c>
      <c r="C16" s="5"/>
      <c r="D16" s="83">
        <v>0</v>
      </c>
      <c r="E16" s="83">
        <v>0</v>
      </c>
      <c r="F16" s="83">
        <v>0</v>
      </c>
      <c r="G16" s="31">
        <f t="shared" si="1"/>
        <v>0</v>
      </c>
    </row>
    <row r="17" spans="1:7" x14ac:dyDescent="0.15">
      <c r="A17" s="1"/>
      <c r="B17" s="1" t="s">
        <v>1301</v>
      </c>
      <c r="C17" s="5"/>
      <c r="D17" s="83">
        <v>0</v>
      </c>
      <c r="E17" s="83">
        <v>0</v>
      </c>
      <c r="F17" s="83">
        <v>0</v>
      </c>
      <c r="G17" s="31">
        <f>D17+E17-F17</f>
        <v>0</v>
      </c>
    </row>
    <row r="18" spans="1:7" x14ac:dyDescent="0.15">
      <c r="A18" s="1"/>
      <c r="B18" s="75" t="s">
        <v>673</v>
      </c>
      <c r="C18" s="5"/>
      <c r="D18" s="83">
        <v>0</v>
      </c>
      <c r="E18" s="83">
        <v>0</v>
      </c>
      <c r="F18" s="83">
        <v>0</v>
      </c>
      <c r="G18" s="31">
        <f t="shared" si="1"/>
        <v>0</v>
      </c>
    </row>
    <row r="19" spans="1:7" x14ac:dyDescent="0.15">
      <c r="A19" s="1"/>
      <c r="B19" s="75" t="s">
        <v>674</v>
      </c>
      <c r="C19" s="5"/>
      <c r="D19" s="83">
        <v>0</v>
      </c>
      <c r="E19" s="83">
        <v>0</v>
      </c>
      <c r="F19" s="83">
        <v>0</v>
      </c>
      <c r="G19" s="31">
        <f t="shared" si="1"/>
        <v>0</v>
      </c>
    </row>
    <row r="20" spans="1:7" x14ac:dyDescent="0.15">
      <c r="A20" s="1"/>
      <c r="B20" s="1" t="s">
        <v>1316</v>
      </c>
      <c r="C20" s="5"/>
      <c r="D20" s="83">
        <v>0</v>
      </c>
      <c r="E20" s="83">
        <v>0</v>
      </c>
      <c r="F20" s="83">
        <v>0</v>
      </c>
      <c r="G20" s="31"/>
    </row>
    <row r="21" spans="1:7" x14ac:dyDescent="0.15">
      <c r="A21" s="1"/>
      <c r="B21" s="1" t="s">
        <v>675</v>
      </c>
      <c r="C21" s="5"/>
      <c r="D21" s="83">
        <v>0</v>
      </c>
      <c r="E21" s="83">
        <v>0</v>
      </c>
      <c r="F21" s="83">
        <v>0</v>
      </c>
      <c r="G21" s="31">
        <f>D21+E21-F21</f>
        <v>0</v>
      </c>
    </row>
    <row r="22" spans="1:7" x14ac:dyDescent="0.15">
      <c r="A22" s="1"/>
      <c r="B22" s="1" t="s">
        <v>676</v>
      </c>
      <c r="C22" s="5"/>
      <c r="D22" s="83">
        <v>0</v>
      </c>
      <c r="E22" s="83">
        <v>0</v>
      </c>
      <c r="F22" s="83">
        <v>0</v>
      </c>
      <c r="G22" s="31">
        <f t="shared" si="1"/>
        <v>0</v>
      </c>
    </row>
    <row r="23" spans="1:7" x14ac:dyDescent="0.15">
      <c r="A23" s="1"/>
      <c r="B23" s="1" t="s">
        <v>655</v>
      </c>
      <c r="C23" s="5"/>
      <c r="D23" s="83">
        <v>0</v>
      </c>
      <c r="E23" s="83">
        <v>0</v>
      </c>
      <c r="F23" s="83">
        <v>0</v>
      </c>
      <c r="G23" s="31">
        <f>D23+E23-F23</f>
        <v>0</v>
      </c>
    </row>
    <row r="24" spans="1:7" x14ac:dyDescent="0.15">
      <c r="A24" s="1"/>
      <c r="B24" s="1" t="s">
        <v>1399</v>
      </c>
      <c r="C24" s="5"/>
      <c r="D24" s="83">
        <v>0</v>
      </c>
      <c r="E24" s="83">
        <v>0</v>
      </c>
      <c r="F24" s="83">
        <v>0</v>
      </c>
      <c r="G24" s="31">
        <f t="shared" si="1"/>
        <v>0</v>
      </c>
    </row>
    <row r="25" spans="1:7" ht="11.25" thickBot="1" x14ac:dyDescent="0.2">
      <c r="A25" s="1"/>
      <c r="B25" s="1" t="s">
        <v>656</v>
      </c>
      <c r="C25" s="5"/>
      <c r="D25" s="83">
        <v>0</v>
      </c>
      <c r="E25" s="83">
        <v>0</v>
      </c>
      <c r="F25" s="83">
        <v>0</v>
      </c>
      <c r="G25" s="31">
        <f>D25+E25-F25</f>
        <v>0</v>
      </c>
    </row>
    <row r="26" spans="1:7" ht="12" thickTop="1" thickBot="1" x14ac:dyDescent="0.2">
      <c r="B26" s="78" t="s">
        <v>500</v>
      </c>
      <c r="F26">
        <v>1</v>
      </c>
      <c r="G26" s="27">
        <f>SUM(G5:G25)</f>
        <v>0</v>
      </c>
    </row>
    <row r="27" spans="1:7" ht="11.25" thickTop="1" x14ac:dyDescent="0.15">
      <c r="A27" s="20" t="s">
        <v>657</v>
      </c>
    </row>
    <row r="28" spans="1:7" x14ac:dyDescent="0.15">
      <c r="A28" s="1"/>
      <c r="B28" s="1" t="s">
        <v>658</v>
      </c>
      <c r="E28" s="5"/>
      <c r="F28" s="26">
        <v>0</v>
      </c>
    </row>
    <row r="29" spans="1:7" x14ac:dyDescent="0.15">
      <c r="A29" s="1"/>
      <c r="B29" s="1" t="s">
        <v>659</v>
      </c>
      <c r="E29" s="5"/>
      <c r="F29" s="26">
        <v>0</v>
      </c>
    </row>
    <row r="30" spans="1:7" x14ac:dyDescent="0.15">
      <c r="A30" s="1"/>
      <c r="B30" s="1" t="s">
        <v>660</v>
      </c>
      <c r="E30" s="5"/>
      <c r="F30" s="26">
        <v>0</v>
      </c>
    </row>
    <row r="31" spans="1:7" x14ac:dyDescent="0.15">
      <c r="A31" s="1"/>
      <c r="B31" s="1" t="s">
        <v>661</v>
      </c>
      <c r="E31" s="5"/>
      <c r="F31" s="26">
        <v>0</v>
      </c>
    </row>
    <row r="32" spans="1:7" x14ac:dyDescent="0.15">
      <c r="A32" s="1"/>
      <c r="B32" s="1" t="s">
        <v>662</v>
      </c>
      <c r="E32" s="5"/>
      <c r="F32" s="26">
        <v>0</v>
      </c>
    </row>
    <row r="33" spans="1:8" x14ac:dyDescent="0.15">
      <c r="A33" s="1"/>
      <c r="B33" s="1" t="s">
        <v>663</v>
      </c>
      <c r="E33" s="5"/>
      <c r="F33" s="26">
        <v>0</v>
      </c>
    </row>
    <row r="34" spans="1:8" x14ac:dyDescent="0.15">
      <c r="A34" s="1"/>
      <c r="B34" s="1" t="s">
        <v>690</v>
      </c>
      <c r="E34" s="5"/>
      <c r="F34" s="26">
        <v>0</v>
      </c>
    </row>
    <row r="35" spans="1:8" ht="11.25" thickBot="1" x14ac:dyDescent="0.2">
      <c r="A35" s="1"/>
      <c r="B35" s="1" t="s">
        <v>691</v>
      </c>
      <c r="E35" s="5"/>
      <c r="F35" s="26">
        <v>0</v>
      </c>
    </row>
    <row r="36" spans="1:8" ht="12" thickTop="1" thickBot="1" x14ac:dyDescent="0.2">
      <c r="B36" s="78" t="s">
        <v>501</v>
      </c>
      <c r="F36">
        <v>2</v>
      </c>
      <c r="G36" s="27">
        <f>SUM(F28:F35)</f>
        <v>0</v>
      </c>
    </row>
    <row r="37" spans="1:8" ht="12" thickTop="1" thickBot="1" x14ac:dyDescent="0.2">
      <c r="A37" s="78" t="s">
        <v>1100</v>
      </c>
      <c r="F37">
        <v>3</v>
      </c>
      <c r="G37" s="27">
        <f>G26-G36</f>
        <v>0</v>
      </c>
    </row>
    <row r="38" spans="1:8" ht="11.25" thickTop="1" x14ac:dyDescent="0.15">
      <c r="A38" s="20" t="s">
        <v>692</v>
      </c>
    </row>
    <row r="39" spans="1:8" x14ac:dyDescent="0.15">
      <c r="A39" s="1"/>
      <c r="B39" s="75" t="s">
        <v>693</v>
      </c>
      <c r="E39" s="5"/>
      <c r="F39" s="26">
        <v>0</v>
      </c>
    </row>
    <row r="40" spans="1:8" ht="11.25" thickBot="1" x14ac:dyDescent="0.2">
      <c r="A40" s="1"/>
      <c r="B40" s="287" t="s">
        <v>702</v>
      </c>
      <c r="E40" s="5"/>
      <c r="F40" s="26">
        <v>0</v>
      </c>
    </row>
    <row r="41" spans="1:8" ht="12" thickTop="1" thickBot="1" x14ac:dyDescent="0.2">
      <c r="B41" s="20" t="s">
        <v>694</v>
      </c>
      <c r="G41" s="59">
        <f>SUM(F39:F40)</f>
        <v>0</v>
      </c>
    </row>
    <row r="42" spans="1:8" ht="12" thickTop="1" thickBot="1" x14ac:dyDescent="0.2">
      <c r="A42" s="20" t="s">
        <v>695</v>
      </c>
      <c r="G42" s="27">
        <f>G37-G41</f>
        <v>0</v>
      </c>
      <c r="H42" t="s">
        <v>1102</v>
      </c>
    </row>
    <row r="43" spans="1:8" ht="12" thickTop="1" thickBot="1" x14ac:dyDescent="0.2">
      <c r="A43" s="20"/>
      <c r="G43" s="288">
        <f>G41*0.03</f>
        <v>0</v>
      </c>
      <c r="H43" t="s">
        <v>1103</v>
      </c>
    </row>
    <row r="44" spans="1:8" ht="11.25" thickTop="1" x14ac:dyDescent="0.15">
      <c r="A44" s="20" t="s">
        <v>696</v>
      </c>
    </row>
    <row r="45" spans="1:8" x14ac:dyDescent="0.15">
      <c r="A45" s="1"/>
      <c r="B45" s="75" t="s">
        <v>1101</v>
      </c>
      <c r="D45" s="5"/>
      <c r="E45" s="60">
        <v>0</v>
      </c>
    </row>
    <row r="46" spans="1:8" ht="11.25" thickBot="1" x14ac:dyDescent="0.2">
      <c r="A46" s="1"/>
      <c r="B46" s="1" t="s">
        <v>697</v>
      </c>
      <c r="D46" s="5"/>
      <c r="E46" s="61">
        <v>0</v>
      </c>
    </row>
    <row r="47" spans="1:8" ht="12" thickTop="1" thickBot="1" x14ac:dyDescent="0.2">
      <c r="A47" s="1"/>
      <c r="B47" s="1" t="s">
        <v>698</v>
      </c>
      <c r="D47" s="5"/>
      <c r="E47" s="62">
        <f>SUM(E45:E46)</f>
        <v>0</v>
      </c>
    </row>
    <row r="48" spans="1:8" ht="12" thickTop="1" thickBot="1" x14ac:dyDescent="0.2">
      <c r="A48" s="1"/>
      <c r="B48" s="1" t="s">
        <v>699</v>
      </c>
      <c r="D48" s="5"/>
      <c r="E48" s="31">
        <f>G42</f>
        <v>0</v>
      </c>
    </row>
    <row r="49" spans="1:7" ht="12" thickTop="1" thickBot="1" x14ac:dyDescent="0.2">
      <c r="A49" s="1"/>
      <c r="B49" s="1" t="s">
        <v>700</v>
      </c>
      <c r="E49" s="5"/>
      <c r="F49" s="27">
        <f>E48*E47</f>
        <v>0</v>
      </c>
    </row>
    <row r="50" spans="1:7" ht="11.25" thickTop="1" x14ac:dyDescent="0.15">
      <c r="A50" s="1"/>
      <c r="B50" s="75" t="s">
        <v>701</v>
      </c>
      <c r="E50" s="5"/>
      <c r="F50" s="31">
        <f>F39</f>
        <v>0</v>
      </c>
    </row>
    <row r="51" spans="1:7" ht="11.25" thickBot="1" x14ac:dyDescent="0.2">
      <c r="A51" s="1"/>
      <c r="B51" s="1" t="s">
        <v>702</v>
      </c>
      <c r="E51" s="5"/>
      <c r="F51" s="31">
        <f>F40</f>
        <v>0</v>
      </c>
    </row>
    <row r="52" spans="1:7" ht="12" thickTop="1" thickBot="1" x14ac:dyDescent="0.2">
      <c r="B52" s="20" t="s">
        <v>703</v>
      </c>
      <c r="G52" s="27">
        <f>SUM(F49:F51)</f>
        <v>0</v>
      </c>
    </row>
    <row r="53" spans="1:7" ht="12" thickTop="1" thickBot="1" x14ac:dyDescent="0.2"/>
    <row r="54" spans="1:7" ht="12" thickTop="1" thickBot="1" x14ac:dyDescent="0.2">
      <c r="A54" s="78" t="s">
        <v>502</v>
      </c>
      <c r="G54" s="27">
        <f>G52+G37</f>
        <v>0</v>
      </c>
    </row>
    <row r="55" spans="1:7" ht="11.25" thickTop="1" x14ac:dyDescent="0.15"/>
  </sheetData>
  <phoneticPr fontId="12" type="noConversion"/>
  <printOptions horizontalCentered="1"/>
  <pageMargins left="0.25" right="0.25" top="0.5" bottom="0.75" header="0.5" footer="0.5"/>
  <pageSetup scale="90" firstPageNumber="53" orientation="landscape" r:id="rId1"/>
  <headerFooter alignWithMargins="0">
    <oddFooter>&amp;CPage &amp;P of &amp;N&amp;R&amp;D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1"/>
  <dimension ref="A1:F16"/>
  <sheetViews>
    <sheetView workbookViewId="0"/>
  </sheetViews>
  <sheetFormatPr defaultColWidth="12" defaultRowHeight="10.5" x14ac:dyDescent="0.15"/>
  <cols>
    <col min="1" max="1" width="20.33203125" customWidth="1"/>
    <col min="2" max="6" width="22.83203125" customWidth="1"/>
  </cols>
  <sheetData>
    <row r="1" spans="1:6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  <c r="F1" s="5"/>
    </row>
    <row r="2" spans="1:6" s="382" customFormat="1" ht="12.75" x14ac:dyDescent="0.2">
      <c r="A2" s="212" t="s">
        <v>497</v>
      </c>
    </row>
    <row r="4" spans="1:6" x14ac:dyDescent="0.15">
      <c r="B4" s="63" t="s">
        <v>704</v>
      </c>
      <c r="C4" s="63" t="s">
        <v>705</v>
      </c>
      <c r="D4" s="63" t="s">
        <v>706</v>
      </c>
      <c r="E4" s="63" t="s">
        <v>709</v>
      </c>
      <c r="F4" s="63" t="s">
        <v>710</v>
      </c>
    </row>
    <row r="5" spans="1:6" x14ac:dyDescent="0.15">
      <c r="B5" s="64" t="s">
        <v>495</v>
      </c>
      <c r="C5" s="64" t="s">
        <v>711</v>
      </c>
      <c r="D5" s="64" t="s">
        <v>712</v>
      </c>
      <c r="E5" s="64" t="s">
        <v>713</v>
      </c>
      <c r="F5" s="64" t="s">
        <v>714</v>
      </c>
    </row>
    <row r="6" spans="1:6" x14ac:dyDescent="0.15">
      <c r="B6" s="64" t="s">
        <v>715</v>
      </c>
      <c r="C6" s="64" t="s">
        <v>716</v>
      </c>
      <c r="D6" s="64" t="s">
        <v>496</v>
      </c>
      <c r="E6" s="64" t="s">
        <v>717</v>
      </c>
      <c r="F6" s="64" t="s">
        <v>712</v>
      </c>
    </row>
    <row r="7" spans="1:6" x14ac:dyDescent="0.15">
      <c r="B7" s="16"/>
      <c r="C7" s="32" t="s">
        <v>718</v>
      </c>
      <c r="D7" s="64" t="s">
        <v>715</v>
      </c>
      <c r="E7" s="64" t="s">
        <v>715</v>
      </c>
      <c r="F7" s="64" t="s">
        <v>496</v>
      </c>
    </row>
    <row r="8" spans="1:6" x14ac:dyDescent="0.15">
      <c r="B8" s="17"/>
      <c r="C8" s="64" t="s">
        <v>719</v>
      </c>
      <c r="E8" s="87" t="s">
        <v>716</v>
      </c>
      <c r="F8" s="64" t="s">
        <v>715</v>
      </c>
    </row>
    <row r="9" spans="1:6" ht="11.25" thickBot="1" x14ac:dyDescent="0.2">
      <c r="B9" s="18"/>
      <c r="C9" s="18"/>
      <c r="D9" s="19"/>
      <c r="E9" s="9"/>
      <c r="F9" s="18"/>
    </row>
    <row r="10" spans="1:6" x14ac:dyDescent="0.15">
      <c r="A10" s="1" t="s">
        <v>668</v>
      </c>
      <c r="B10" s="65">
        <v>0</v>
      </c>
      <c r="C10" s="66">
        <f>'Tabor Spending Limitations'!E47</f>
        <v>0</v>
      </c>
      <c r="D10" s="31">
        <f>B10+(B10*C10)</f>
        <v>0</v>
      </c>
      <c r="E10" s="65">
        <v>0</v>
      </c>
      <c r="F10" s="67">
        <f>D10+E10</f>
        <v>0</v>
      </c>
    </row>
    <row r="11" spans="1:6" x14ac:dyDescent="0.15">
      <c r="A11" s="1" t="s">
        <v>665</v>
      </c>
      <c r="B11" s="50" t="s">
        <v>720</v>
      </c>
      <c r="C11" s="68" t="s">
        <v>720</v>
      </c>
      <c r="D11" s="50" t="s">
        <v>720</v>
      </c>
      <c r="E11" s="50" t="s">
        <v>720</v>
      </c>
      <c r="F11" s="50" t="s">
        <v>720</v>
      </c>
    </row>
    <row r="12" spans="1:6" x14ac:dyDescent="0.15">
      <c r="A12" s="1" t="s">
        <v>672</v>
      </c>
      <c r="B12" s="26">
        <v>0</v>
      </c>
      <c r="C12" s="60">
        <f>'Tabor Spending Limitations'!E47</f>
        <v>0</v>
      </c>
      <c r="D12" s="31">
        <f>B12+(B12*C12)</f>
        <v>0</v>
      </c>
      <c r="E12" s="26">
        <v>0</v>
      </c>
      <c r="F12" s="31">
        <f>D12+E12</f>
        <v>0</v>
      </c>
    </row>
    <row r="13" spans="1:6" x14ac:dyDescent="0.15">
      <c r="A13" s="1" t="s">
        <v>721</v>
      </c>
      <c r="B13" s="26">
        <v>0</v>
      </c>
      <c r="C13" s="60">
        <f>'Tabor Spending Limitations'!E47</f>
        <v>0</v>
      </c>
      <c r="D13" s="31">
        <f>B13+(B13*C13)</f>
        <v>0</v>
      </c>
      <c r="E13" s="26">
        <v>0</v>
      </c>
      <c r="F13" s="31">
        <f>D13+E13</f>
        <v>0</v>
      </c>
    </row>
    <row r="14" spans="1:6" x14ac:dyDescent="0.15">
      <c r="A14" s="2" t="s">
        <v>722</v>
      </c>
      <c r="B14" s="26">
        <v>0</v>
      </c>
      <c r="C14" s="60">
        <f>'Tabor Spending Limitations'!E47</f>
        <v>0</v>
      </c>
      <c r="D14" s="31">
        <f>B14+(B14*C14)</f>
        <v>0</v>
      </c>
      <c r="E14" s="26">
        <v>0</v>
      </c>
      <c r="F14" s="31">
        <f>D14+E14</f>
        <v>0</v>
      </c>
    </row>
    <row r="15" spans="1:6" x14ac:dyDescent="0.15">
      <c r="A15" s="3"/>
      <c r="B15" s="69"/>
      <c r="C15" s="70"/>
      <c r="D15" s="30"/>
      <c r="E15" s="69"/>
      <c r="F15" s="30"/>
    </row>
    <row r="16" spans="1:6" x14ac:dyDescent="0.15">
      <c r="A16" s="1" t="s">
        <v>68</v>
      </c>
      <c r="B16" s="31">
        <f>SUM(B10:B14)</f>
        <v>0</v>
      </c>
      <c r="C16" s="60">
        <f>'Tabor Spending Limitations'!E47</f>
        <v>0</v>
      </c>
      <c r="D16" s="31">
        <f>SUM(D10:D14)</f>
        <v>0</v>
      </c>
      <c r="E16" s="31">
        <f>SUM(E10:E14)</f>
        <v>0</v>
      </c>
      <c r="F16" s="31">
        <f>SUM(F10:F14)</f>
        <v>0</v>
      </c>
    </row>
  </sheetData>
  <phoneticPr fontId="12" type="noConversion"/>
  <printOptions horizontalCentered="1"/>
  <pageMargins left="0.25" right="0.25" top="0.5" bottom="0.75" header="0.5" footer="0.5"/>
  <pageSetup scale="90" firstPageNumber="54" orientation="landscape" r:id="rId1"/>
  <headerFooter alignWithMargins="0">
    <oddFooter>&amp;CPage &amp;P of &amp;N&amp;R&amp;D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2"/>
  <dimension ref="A1:D30"/>
  <sheetViews>
    <sheetView workbookViewId="0">
      <selection activeCell="B38" sqref="B38"/>
    </sheetView>
  </sheetViews>
  <sheetFormatPr defaultColWidth="12" defaultRowHeight="10.5" x14ac:dyDescent="0.15"/>
  <cols>
    <col min="1" max="1" width="54" customWidth="1"/>
    <col min="2" max="2" width="30" customWidth="1"/>
    <col min="3" max="3" width="31" customWidth="1"/>
    <col min="4" max="4" width="24.33203125" customWidth="1"/>
  </cols>
  <sheetData>
    <row r="1" spans="1:4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</row>
    <row r="2" spans="1:4" s="382" customFormat="1" ht="12.75" x14ac:dyDescent="0.2">
      <c r="A2" s="212" t="s">
        <v>723</v>
      </c>
    </row>
    <row r="3" spans="1:4" ht="11.25" thickBot="1" x14ac:dyDescent="0.2"/>
    <row r="4" spans="1:4" ht="11.25" thickTop="1" x14ac:dyDescent="0.15">
      <c r="A4" s="34" t="s">
        <v>724</v>
      </c>
      <c r="B4" s="71" t="s">
        <v>725</v>
      </c>
      <c r="C4" s="71" t="s">
        <v>726</v>
      </c>
      <c r="D4" s="6" t="s">
        <v>727</v>
      </c>
    </row>
    <row r="5" spans="1:4" ht="11.25" thickBot="1" x14ac:dyDescent="0.2">
      <c r="A5" s="12"/>
      <c r="B5" s="72" t="s">
        <v>728</v>
      </c>
      <c r="C5" s="72" t="s">
        <v>729</v>
      </c>
      <c r="D5" s="13"/>
    </row>
    <row r="6" spans="1:4" ht="11.25" thickTop="1" x14ac:dyDescent="0.15">
      <c r="A6" s="35" t="s">
        <v>302</v>
      </c>
      <c r="B6" s="31">
        <f>GenFundREV!I112</f>
        <v>0</v>
      </c>
      <c r="C6" s="31">
        <f>GenFundExp2!I628</f>
        <v>0</v>
      </c>
      <c r="D6" s="31">
        <f>AppropRes!D10</f>
        <v>0</v>
      </c>
    </row>
    <row r="7" spans="1:4" x14ac:dyDescent="0.15">
      <c r="A7" s="35" t="s">
        <v>1095</v>
      </c>
      <c r="B7" s="31">
        <f>CharterFundRev!I108</f>
        <v>0</v>
      </c>
      <c r="C7" s="31">
        <f>CharterFundExp2!I627</f>
        <v>0</v>
      </c>
      <c r="D7" s="31">
        <f>AppropRes!D11</f>
        <v>0</v>
      </c>
    </row>
    <row r="8" spans="1:4" x14ac:dyDescent="0.15">
      <c r="A8" s="35" t="s">
        <v>736</v>
      </c>
      <c r="B8" s="31">
        <f>InsResv!I16</f>
        <v>0</v>
      </c>
      <c r="C8" s="31">
        <f>InsResv!I46</f>
        <v>0</v>
      </c>
      <c r="D8" s="31">
        <f>+AppropRes!D12</f>
        <v>0</v>
      </c>
    </row>
    <row r="9" spans="1:4" x14ac:dyDescent="0.15">
      <c r="A9" s="35" t="s">
        <v>968</v>
      </c>
      <c r="B9" s="31">
        <f>'CPP Fund'!I16</f>
        <v>0</v>
      </c>
      <c r="C9" s="31">
        <f>'CPP Fund'!I121</f>
        <v>0</v>
      </c>
      <c r="D9" s="31">
        <f>AppropRes!D13</f>
        <v>0</v>
      </c>
    </row>
    <row r="10" spans="1:4" x14ac:dyDescent="0.15">
      <c r="A10" s="35" t="s">
        <v>1299</v>
      </c>
      <c r="B10" s="31">
        <f>FoodServiceSRF!I27</f>
        <v>0</v>
      </c>
      <c r="C10" s="31">
        <f>FoodServiceSRF!I78</f>
        <v>0</v>
      </c>
      <c r="D10" s="31">
        <f>+AppropRes!D15</f>
        <v>0</v>
      </c>
    </row>
    <row r="11" spans="1:4" x14ac:dyDescent="0.15">
      <c r="A11" s="35" t="s">
        <v>664</v>
      </c>
      <c r="B11" s="31">
        <f>GovGrants!I86</f>
        <v>0</v>
      </c>
      <c r="C11" s="31">
        <f>GovGrants!I179</f>
        <v>0</v>
      </c>
      <c r="D11" s="31">
        <f>+AppropRes!D16</f>
        <v>0</v>
      </c>
    </row>
    <row r="12" spans="1:4" x14ac:dyDescent="0.15">
      <c r="A12" s="35" t="s">
        <v>1317</v>
      </c>
      <c r="B12" s="31">
        <f>SCCTMSpRev!I25</f>
        <v>0</v>
      </c>
      <c r="C12" s="31">
        <f>SCCTMSpRev!I85</f>
        <v>0</v>
      </c>
      <c r="D12" s="31">
        <f>+AppropRes!D17</f>
        <v>0</v>
      </c>
    </row>
    <row r="13" spans="1:4" x14ac:dyDescent="0.15">
      <c r="A13" s="35" t="s">
        <v>730</v>
      </c>
      <c r="B13" s="31">
        <f>PupActiv!I17</f>
        <v>0</v>
      </c>
      <c r="C13" s="31">
        <f>PupActiv!I60</f>
        <v>0</v>
      </c>
      <c r="D13" s="31">
        <f>+AppropRes!D18</f>
        <v>0</v>
      </c>
    </row>
    <row r="14" spans="1:4" x14ac:dyDescent="0.15">
      <c r="A14" s="35" t="s">
        <v>649</v>
      </c>
      <c r="B14" s="31">
        <f>Transp!I20</f>
        <v>0</v>
      </c>
      <c r="C14" s="31">
        <f>Transp!I45</f>
        <v>0</v>
      </c>
      <c r="D14" s="31">
        <f>+AppropRes!D19</f>
        <v>0</v>
      </c>
    </row>
    <row r="15" spans="1:4" x14ac:dyDescent="0.15">
      <c r="A15" s="35" t="s">
        <v>731</v>
      </c>
      <c r="B15" s="31">
        <f>OthSpecRev!I15</f>
        <v>0</v>
      </c>
      <c r="C15" s="31">
        <f>OthSpecRev!I63</f>
        <v>0</v>
      </c>
      <c r="D15" s="31">
        <f>+AppropRes!D20</f>
        <v>0</v>
      </c>
    </row>
    <row r="16" spans="1:4" x14ac:dyDescent="0.15">
      <c r="A16" s="35" t="s">
        <v>650</v>
      </c>
      <c r="B16" s="31">
        <f>BondRedm!I22</f>
        <v>0</v>
      </c>
      <c r="C16" s="31">
        <f>BondRedm!I43</f>
        <v>0</v>
      </c>
      <c r="D16" s="31">
        <f>+AppropRes!D22</f>
        <v>0</v>
      </c>
    </row>
    <row r="17" spans="1:4" x14ac:dyDescent="0.15">
      <c r="A17" s="35" t="s">
        <v>1302</v>
      </c>
      <c r="B17" s="31">
        <f>COPDebt!I22</f>
        <v>0</v>
      </c>
      <c r="C17" s="31">
        <f>COPDebt!I43</f>
        <v>0</v>
      </c>
      <c r="D17" s="31">
        <f>+AppropRes!D23</f>
        <v>0</v>
      </c>
    </row>
    <row r="18" spans="1:4" x14ac:dyDescent="0.15">
      <c r="A18" s="35" t="s">
        <v>651</v>
      </c>
      <c r="B18" s="31">
        <f>BuildFund!I18</f>
        <v>0</v>
      </c>
      <c r="C18" s="31">
        <f>BuildFund!I49</f>
        <v>0</v>
      </c>
      <c r="D18" s="31">
        <f>+AppropRes!D25</f>
        <v>0</v>
      </c>
    </row>
    <row r="19" spans="1:4" x14ac:dyDescent="0.15">
      <c r="A19" s="79" t="s">
        <v>732</v>
      </c>
      <c r="B19" s="31">
        <f>SpecBuild!I15</f>
        <v>0</v>
      </c>
      <c r="C19" s="31">
        <f>SpecBuild!I37</f>
        <v>0</v>
      </c>
      <c r="D19" s="31">
        <f>+AppropRes!D26</f>
        <v>0</v>
      </c>
    </row>
    <row r="20" spans="1:4" x14ac:dyDescent="0.15">
      <c r="A20" s="35" t="s">
        <v>653</v>
      </c>
      <c r="B20" s="31">
        <f>CapResCapPrj!I25</f>
        <v>0</v>
      </c>
      <c r="C20" s="31">
        <f>CapResCapPrj!I85</f>
        <v>0</v>
      </c>
      <c r="D20" s="31">
        <f>+AppropRes!D27</f>
        <v>0</v>
      </c>
    </row>
    <row r="21" spans="1:4" x14ac:dyDescent="0.15">
      <c r="A21" s="35" t="s">
        <v>1315</v>
      </c>
      <c r="B21" s="31">
        <f>SCCTMCapRes!I25</f>
        <v>0</v>
      </c>
      <c r="C21" s="31">
        <f>SCCTMCapRes!I85</f>
        <v>0</v>
      </c>
      <c r="D21" s="31">
        <f>+AppropRes!D28</f>
        <v>0</v>
      </c>
    </row>
    <row r="22" spans="1:4" x14ac:dyDescent="0.15">
      <c r="A22" s="35" t="s">
        <v>734</v>
      </c>
      <c r="B22" s="31">
        <f>OtherEnterprise!I16</f>
        <v>0</v>
      </c>
      <c r="C22" s="31">
        <f>OtherEnterprise!I43</f>
        <v>0</v>
      </c>
      <c r="D22" s="31">
        <f>+AppropRes!D30</f>
        <v>0</v>
      </c>
    </row>
    <row r="23" spans="1:4" x14ac:dyDescent="0.15">
      <c r="A23" s="35" t="s">
        <v>810</v>
      </c>
      <c r="B23" s="31">
        <f>RiskRelated!I14</f>
        <v>0</v>
      </c>
      <c r="C23" s="31">
        <f>RiskRelated!I41</f>
        <v>0</v>
      </c>
      <c r="D23" s="31">
        <f>+AppropRes!D32</f>
        <v>0</v>
      </c>
    </row>
    <row r="24" spans="1:4" x14ac:dyDescent="0.15">
      <c r="A24" s="35" t="s">
        <v>811</v>
      </c>
      <c r="B24" s="31">
        <f>OtherInternal!I19</f>
        <v>0</v>
      </c>
      <c r="C24" s="31">
        <f>OtherInternal!I46</f>
        <v>0</v>
      </c>
      <c r="D24" s="31">
        <f>+AppropRes!D33</f>
        <v>0</v>
      </c>
    </row>
    <row r="25" spans="1:4" x14ac:dyDescent="0.15">
      <c r="A25" s="35" t="s">
        <v>812</v>
      </c>
      <c r="B25" s="31">
        <f>PupilActCustodial!I14</f>
        <v>0</v>
      </c>
      <c r="C25" s="31">
        <f>PupilActCustodial!I56</f>
        <v>0</v>
      </c>
      <c r="D25" s="31">
        <f>+AppropRes!D35</f>
        <v>0</v>
      </c>
    </row>
    <row r="26" spans="1:4" x14ac:dyDescent="0.15">
      <c r="A26" s="35" t="s">
        <v>813</v>
      </c>
      <c r="B26" s="31">
        <f>'Trust&amp;Custodial'!I12</f>
        <v>0</v>
      </c>
      <c r="C26" s="31">
        <f>'Trust&amp;Custodial'!I54</f>
        <v>0</v>
      </c>
      <c r="D26" s="31">
        <f>+AppropRes!D36</f>
        <v>0</v>
      </c>
    </row>
    <row r="27" spans="1:4" x14ac:dyDescent="0.15">
      <c r="A27" s="35" t="s">
        <v>1099</v>
      </c>
      <c r="B27" s="31">
        <f>'Foundation Fund'!I12</f>
        <v>0</v>
      </c>
      <c r="C27" s="31">
        <f>'Foundation Fund'!I54</f>
        <v>0</v>
      </c>
      <c r="D27" s="31">
        <f>+AppropRes!D37</f>
        <v>0</v>
      </c>
    </row>
    <row r="28" spans="1:4" x14ac:dyDescent="0.15">
      <c r="A28" s="35" t="s">
        <v>814</v>
      </c>
      <c r="B28" s="31">
        <f>+Arbitrage!I22</f>
        <v>0</v>
      </c>
      <c r="C28" s="31">
        <f>+Arbitrage!H33</f>
        <v>0</v>
      </c>
      <c r="D28" s="31">
        <f>+AppropRes!D38</f>
        <v>0</v>
      </c>
    </row>
    <row r="30" spans="1:4" x14ac:dyDescent="0.15">
      <c r="A30" s="76" t="s">
        <v>533</v>
      </c>
      <c r="B30" s="76">
        <f>SUM(B6:B28)</f>
        <v>0</v>
      </c>
      <c r="C30" s="76">
        <f>SUM(C6:C28)</f>
        <v>0</v>
      </c>
      <c r="D30" s="76">
        <f>SUM(D6:D28)</f>
        <v>0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55" orientation="landscape" r:id="rId1"/>
  <headerFooter alignWithMargins="0">
    <oddFooter>&amp;CPage &amp;P of &amp;N&amp;R&amp;D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43"/>
  <dimension ref="A1:D18"/>
  <sheetViews>
    <sheetView workbookViewId="0"/>
  </sheetViews>
  <sheetFormatPr defaultColWidth="12" defaultRowHeight="10.5" x14ac:dyDescent="0.15"/>
  <cols>
    <col min="1" max="1" width="66.33203125" customWidth="1"/>
    <col min="2" max="4" width="22.83203125" customWidth="1"/>
  </cols>
  <sheetData>
    <row r="1" spans="1:4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</row>
    <row r="2" spans="1:4" s="382" customFormat="1" ht="12.75" x14ac:dyDescent="0.2">
      <c r="A2" s="212" t="s">
        <v>815</v>
      </c>
    </row>
    <row r="4" spans="1:4" x14ac:dyDescent="0.15">
      <c r="A4" s="386"/>
      <c r="B4" s="387" t="s">
        <v>816</v>
      </c>
      <c r="C4" s="387" t="s">
        <v>816</v>
      </c>
      <c r="D4" s="387" t="s">
        <v>817</v>
      </c>
    </row>
    <row r="5" spans="1:4" x14ac:dyDescent="0.15">
      <c r="A5" s="388" t="s">
        <v>818</v>
      </c>
      <c r="B5" s="388" t="s">
        <v>819</v>
      </c>
      <c r="C5" s="388" t="s">
        <v>821</v>
      </c>
      <c r="D5" s="388" t="s">
        <v>821</v>
      </c>
    </row>
    <row r="6" spans="1:4" ht="11.25" thickBot="1" x14ac:dyDescent="0.2">
      <c r="A6" s="389"/>
      <c r="B6" s="390" t="s">
        <v>821</v>
      </c>
      <c r="C6" s="390" t="s">
        <v>822</v>
      </c>
      <c r="D6" s="389"/>
    </row>
    <row r="7" spans="1:4" ht="11.25" thickTop="1" x14ac:dyDescent="0.15">
      <c r="A7" s="391" t="s">
        <v>824</v>
      </c>
      <c r="B7" s="392">
        <f>+'Budget Summaries 2'!M5</f>
        <v>0</v>
      </c>
      <c r="C7" s="392">
        <f>+'Budget Summaries 4'!I8</f>
        <v>0</v>
      </c>
      <c r="D7" s="392">
        <f t="shared" ref="D7:D17" si="0">SUM(B7:C7)</f>
        <v>0</v>
      </c>
    </row>
    <row r="8" spans="1:4" x14ac:dyDescent="0.15">
      <c r="A8" s="391" t="s">
        <v>825</v>
      </c>
      <c r="B8" s="392">
        <f>+'Budget Summaries 2'!M15+'Budget Summaries 2'!M17</f>
        <v>0</v>
      </c>
      <c r="C8" s="392">
        <f>+'Budget Summaries 4'!I14+'Budget Summaries 4'!I16</f>
        <v>0</v>
      </c>
      <c r="D8" s="392">
        <f>SUM(B8:C8)</f>
        <v>0</v>
      </c>
    </row>
    <row r="9" spans="1:4" x14ac:dyDescent="0.15">
      <c r="A9" s="391" t="s">
        <v>823</v>
      </c>
      <c r="B9" s="392">
        <f>'Budget Summaries 2'!M18</f>
        <v>0</v>
      </c>
      <c r="C9" s="392">
        <f>'Budget Summaries 4'!I17</f>
        <v>0</v>
      </c>
      <c r="D9" s="392">
        <f>SUM(B9:C9)</f>
        <v>0</v>
      </c>
    </row>
    <row r="10" spans="1:4" ht="11.25" thickBot="1" x14ac:dyDescent="0.2">
      <c r="A10" s="391" t="s">
        <v>826</v>
      </c>
      <c r="B10" s="392">
        <f>+'Budget Summaries 2'!M16</f>
        <v>0</v>
      </c>
      <c r="C10" s="392">
        <f>'Budget Summaries 4'!I15</f>
        <v>0</v>
      </c>
      <c r="D10" s="392">
        <f t="shared" si="0"/>
        <v>0</v>
      </c>
    </row>
    <row r="11" spans="1:4" ht="12" thickTop="1" thickBot="1" x14ac:dyDescent="0.2">
      <c r="A11" s="393" t="s">
        <v>827</v>
      </c>
      <c r="B11" s="394">
        <f>SUM(B7:B10)</f>
        <v>0</v>
      </c>
      <c r="C11" s="394">
        <f>SUM(C7:C10)</f>
        <v>0</v>
      </c>
      <c r="D11" s="394">
        <f t="shared" si="0"/>
        <v>0</v>
      </c>
    </row>
    <row r="12" spans="1:4" ht="11.25" thickTop="1" x14ac:dyDescent="0.15">
      <c r="A12" s="391" t="s">
        <v>828</v>
      </c>
      <c r="B12" s="392">
        <f>+'Budget Summaries 3'!M19</f>
        <v>0</v>
      </c>
      <c r="C12" s="392">
        <f>+'Budget Summaries 5'!I22</f>
        <v>0</v>
      </c>
      <c r="D12" s="392">
        <f t="shared" si="0"/>
        <v>0</v>
      </c>
    </row>
    <row r="13" spans="1:4" x14ac:dyDescent="0.15">
      <c r="A13" s="391" t="s">
        <v>829</v>
      </c>
      <c r="B13" s="392">
        <f>+'Budget Summaries 3'!M22</f>
        <v>0</v>
      </c>
      <c r="C13" s="392">
        <f>+'Budget Summaries 5'!I25</f>
        <v>0</v>
      </c>
      <c r="D13" s="392">
        <f t="shared" si="0"/>
        <v>0</v>
      </c>
    </row>
    <row r="14" spans="1:4" ht="11.25" thickBot="1" x14ac:dyDescent="0.2">
      <c r="A14" s="395" t="s">
        <v>754</v>
      </c>
      <c r="B14" s="396">
        <f>+'Budget Summaries 3'!M23</f>
        <v>0</v>
      </c>
      <c r="C14" s="396">
        <f>+'Budget Summaries 5'!I26</f>
        <v>0</v>
      </c>
      <c r="D14" s="392">
        <f t="shared" si="0"/>
        <v>0</v>
      </c>
    </row>
    <row r="15" spans="1:4" ht="12" thickTop="1" thickBot="1" x14ac:dyDescent="0.2">
      <c r="A15" s="393" t="s">
        <v>1004</v>
      </c>
      <c r="B15" s="394">
        <f>SUM(B12:B14)</f>
        <v>0</v>
      </c>
      <c r="C15" s="394">
        <f>SUM(C12:C14)</f>
        <v>0</v>
      </c>
      <c r="D15" s="394">
        <f t="shared" si="0"/>
        <v>0</v>
      </c>
    </row>
    <row r="16" spans="1:4" ht="12" thickTop="1" thickBot="1" x14ac:dyDescent="0.2">
      <c r="A16" s="391" t="s">
        <v>947</v>
      </c>
      <c r="B16" s="396">
        <f>+'Budget Summaries 3'!M24</f>
        <v>0</v>
      </c>
      <c r="C16" s="396">
        <f>+'Budget Summaries 5'!I27</f>
        <v>0</v>
      </c>
      <c r="D16" s="394">
        <f t="shared" si="0"/>
        <v>0</v>
      </c>
    </row>
    <row r="17" spans="1:4" ht="12" thickTop="1" thickBot="1" x14ac:dyDescent="0.2">
      <c r="A17" s="393" t="s">
        <v>948</v>
      </c>
      <c r="B17" s="397">
        <f>B15+B16</f>
        <v>0</v>
      </c>
      <c r="C17" s="397">
        <f>C15+C16</f>
        <v>0</v>
      </c>
      <c r="D17" s="394">
        <f t="shared" si="0"/>
        <v>0</v>
      </c>
    </row>
    <row r="18" spans="1:4" ht="11.25" thickTop="1" x14ac:dyDescent="0.15"/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56" orientation="landscape" r:id="rId1"/>
  <headerFooter alignWithMargins="0"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120"/>
  <sheetViews>
    <sheetView zoomScaleNormal="100" workbookViewId="0">
      <pane ySplit="3" topLeftCell="A4" activePane="bottomLeft" state="frozen"/>
      <selection activeCell="C3" sqref="C3"/>
      <selection pane="bottomLeft" activeCell="D3" sqref="D3:I3"/>
    </sheetView>
  </sheetViews>
  <sheetFormatPr defaultColWidth="9.33203125" defaultRowHeight="10.5" x14ac:dyDescent="0.15"/>
  <cols>
    <col min="1" max="1" width="10" style="198" customWidth="1"/>
    <col min="2" max="2" width="5" style="192" bestFit="1" customWidth="1"/>
    <col min="3" max="3" width="70.83203125" style="123" customWidth="1"/>
    <col min="4" max="9" width="16.6640625" style="123" customWidth="1"/>
    <col min="10" max="16384" width="9.33203125" style="123"/>
  </cols>
  <sheetData>
    <row r="1" spans="1:9" x14ac:dyDescent="0.15">
      <c r="A1" s="123" t="s">
        <v>63</v>
      </c>
      <c r="C1" s="416">
        <f>District_Name</f>
        <v>0</v>
      </c>
      <c r="D1" s="89" t="s">
        <v>1056</v>
      </c>
      <c r="E1" s="194">
        <f>District_Code</f>
        <v>0</v>
      </c>
      <c r="G1" s="195" t="s">
        <v>1057</v>
      </c>
      <c r="I1" s="196"/>
    </row>
    <row r="2" spans="1:9" s="382" customFormat="1" ht="12.75" x14ac:dyDescent="0.2">
      <c r="A2" s="197" t="s">
        <v>1404</v>
      </c>
      <c r="B2" s="380"/>
      <c r="C2" s="381"/>
    </row>
    <row r="3" spans="1:9" s="379" customFormat="1" ht="31.5" x14ac:dyDescent="0.15">
      <c r="A3" s="383"/>
      <c r="B3" s="384"/>
      <c r="D3" s="423" t="s">
        <v>1499</v>
      </c>
      <c r="E3" s="423" t="s">
        <v>1500</v>
      </c>
      <c r="F3" s="423" t="s">
        <v>1501</v>
      </c>
      <c r="G3" s="423" t="s">
        <v>1502</v>
      </c>
      <c r="H3" s="423" t="s">
        <v>1503</v>
      </c>
      <c r="I3" s="423" t="s">
        <v>1504</v>
      </c>
    </row>
    <row r="4" spans="1:9" ht="11.25" thickBot="1" x14ac:dyDescent="0.2">
      <c r="A4" s="199"/>
      <c r="B4" s="200" t="s">
        <v>1058</v>
      </c>
      <c r="C4" s="201"/>
      <c r="D4" s="420">
        <v>0</v>
      </c>
      <c r="E4" s="420">
        <v>0</v>
      </c>
      <c r="F4" s="420">
        <v>0</v>
      </c>
      <c r="G4" s="420">
        <v>0</v>
      </c>
      <c r="H4" s="421">
        <v>0</v>
      </c>
      <c r="I4" s="422">
        <f>SUM(G4+H4)</f>
        <v>0</v>
      </c>
    </row>
    <row r="5" spans="1:9" x14ac:dyDescent="0.15">
      <c r="A5" s="202"/>
      <c r="B5" s="203" t="s">
        <v>1062</v>
      </c>
      <c r="I5" s="227"/>
    </row>
    <row r="6" spans="1:9" x14ac:dyDescent="0.15">
      <c r="A6" s="193" t="s">
        <v>1063</v>
      </c>
      <c r="B6" s="204" t="s">
        <v>769</v>
      </c>
      <c r="C6" s="89" t="s">
        <v>197</v>
      </c>
      <c r="D6" s="26">
        <v>0</v>
      </c>
      <c r="E6" s="26">
        <v>0</v>
      </c>
      <c r="F6" s="26">
        <v>0</v>
      </c>
      <c r="G6" s="26">
        <v>0</v>
      </c>
      <c r="H6" s="218">
        <v>0</v>
      </c>
      <c r="I6" s="219">
        <f t="shared" ref="I6:I43" si="0">SUM(G6+H6)</f>
        <v>0</v>
      </c>
    </row>
    <row r="7" spans="1:9" x14ac:dyDescent="0.15">
      <c r="A7" s="193" t="s">
        <v>1064</v>
      </c>
      <c r="B7" s="204" t="s">
        <v>770</v>
      </c>
      <c r="C7" s="89" t="s">
        <v>198</v>
      </c>
      <c r="D7" s="26">
        <v>0</v>
      </c>
      <c r="E7" s="26">
        <v>0</v>
      </c>
      <c r="F7" s="26">
        <v>0</v>
      </c>
      <c r="G7" s="26">
        <v>0</v>
      </c>
      <c r="H7" s="218">
        <v>0</v>
      </c>
      <c r="I7" s="219">
        <f t="shared" si="0"/>
        <v>0</v>
      </c>
    </row>
    <row r="8" spans="1:9" x14ac:dyDescent="0.15">
      <c r="A8" s="193" t="s">
        <v>1065</v>
      </c>
      <c r="B8" s="204" t="s">
        <v>771</v>
      </c>
      <c r="C8" s="89" t="s">
        <v>199</v>
      </c>
      <c r="D8" s="26">
        <v>0</v>
      </c>
      <c r="E8" s="26">
        <v>0</v>
      </c>
      <c r="F8" s="26">
        <v>0</v>
      </c>
      <c r="G8" s="26">
        <v>0</v>
      </c>
      <c r="H8" s="218">
        <v>0</v>
      </c>
      <c r="I8" s="219">
        <f t="shared" si="0"/>
        <v>0</v>
      </c>
    </row>
    <row r="9" spans="1:9" x14ac:dyDescent="0.15">
      <c r="A9" s="193" t="s">
        <v>1066</v>
      </c>
      <c r="B9" s="204" t="s">
        <v>832</v>
      </c>
      <c r="C9" s="89" t="s">
        <v>394</v>
      </c>
      <c r="D9" s="26">
        <v>0</v>
      </c>
      <c r="E9" s="26">
        <v>0</v>
      </c>
      <c r="F9" s="26">
        <v>0</v>
      </c>
      <c r="G9" s="26">
        <v>0</v>
      </c>
      <c r="H9" s="218">
        <v>0</v>
      </c>
      <c r="I9" s="219">
        <f t="shared" si="0"/>
        <v>0</v>
      </c>
    </row>
    <row r="10" spans="1:9" x14ac:dyDescent="0.15">
      <c r="A10" s="193" t="s">
        <v>196</v>
      </c>
      <c r="B10" s="204" t="s">
        <v>833</v>
      </c>
      <c r="C10" s="89" t="s">
        <v>395</v>
      </c>
      <c r="D10" s="26">
        <v>0</v>
      </c>
      <c r="E10" s="26">
        <v>0</v>
      </c>
      <c r="F10" s="26">
        <v>0</v>
      </c>
      <c r="G10" s="26">
        <v>0</v>
      </c>
      <c r="H10" s="218">
        <v>0</v>
      </c>
      <c r="I10" s="219">
        <f t="shared" si="0"/>
        <v>0</v>
      </c>
    </row>
    <row r="11" spans="1:9" x14ac:dyDescent="0.15">
      <c r="A11" s="193" t="s">
        <v>1067</v>
      </c>
      <c r="B11" s="204" t="s">
        <v>834</v>
      </c>
      <c r="C11" s="89" t="s">
        <v>396</v>
      </c>
      <c r="D11" s="26">
        <v>0</v>
      </c>
      <c r="E11" s="26">
        <v>0</v>
      </c>
      <c r="F11" s="26">
        <v>0</v>
      </c>
      <c r="G11" s="26">
        <v>0</v>
      </c>
      <c r="H11" s="218">
        <v>0</v>
      </c>
      <c r="I11" s="219">
        <f t="shared" si="0"/>
        <v>0</v>
      </c>
    </row>
    <row r="12" spans="1:9" x14ac:dyDescent="0.15">
      <c r="A12" s="193" t="s">
        <v>1068</v>
      </c>
      <c r="B12" s="204" t="s">
        <v>835</v>
      </c>
      <c r="C12" s="89" t="s">
        <v>397</v>
      </c>
      <c r="D12" s="26">
        <v>0</v>
      </c>
      <c r="E12" s="26">
        <v>0</v>
      </c>
      <c r="F12" s="26">
        <v>0</v>
      </c>
      <c r="G12" s="26">
        <v>0</v>
      </c>
      <c r="H12" s="218">
        <v>0</v>
      </c>
      <c r="I12" s="219">
        <f t="shared" si="0"/>
        <v>0</v>
      </c>
    </row>
    <row r="13" spans="1:9" x14ac:dyDescent="0.15">
      <c r="A13" s="193" t="s">
        <v>422</v>
      </c>
      <c r="B13" s="204" t="s">
        <v>836</v>
      </c>
      <c r="C13" s="89" t="s">
        <v>427</v>
      </c>
      <c r="D13" s="26">
        <v>0</v>
      </c>
      <c r="E13" s="26">
        <v>0</v>
      </c>
      <c r="F13" s="26">
        <v>0</v>
      </c>
      <c r="G13" s="26">
        <v>0</v>
      </c>
      <c r="H13" s="218">
        <v>0</v>
      </c>
      <c r="I13" s="219">
        <f t="shared" si="0"/>
        <v>0</v>
      </c>
    </row>
    <row r="14" spans="1:9" x14ac:dyDescent="0.15">
      <c r="A14" s="193" t="s">
        <v>423</v>
      </c>
      <c r="B14" s="204" t="s">
        <v>844</v>
      </c>
      <c r="C14" s="89" t="s">
        <v>435</v>
      </c>
      <c r="D14" s="26">
        <v>0</v>
      </c>
      <c r="E14" s="26">
        <v>0</v>
      </c>
      <c r="F14" s="26">
        <v>0</v>
      </c>
      <c r="G14" s="26">
        <v>0</v>
      </c>
      <c r="H14" s="218">
        <v>0</v>
      </c>
      <c r="I14" s="219">
        <f t="shared" si="0"/>
        <v>0</v>
      </c>
    </row>
    <row r="15" spans="1:9" x14ac:dyDescent="0.15">
      <c r="A15" s="193" t="s">
        <v>424</v>
      </c>
      <c r="B15" s="204" t="s">
        <v>848</v>
      </c>
      <c r="C15" s="89" t="s">
        <v>428</v>
      </c>
      <c r="D15" s="26">
        <v>0</v>
      </c>
      <c r="E15" s="26">
        <v>0</v>
      </c>
      <c r="F15" s="26">
        <v>0</v>
      </c>
      <c r="G15" s="26">
        <v>0</v>
      </c>
      <c r="H15" s="218">
        <v>0</v>
      </c>
      <c r="I15" s="219">
        <f t="shared" si="0"/>
        <v>0</v>
      </c>
    </row>
    <row r="16" spans="1:9" x14ac:dyDescent="0.15">
      <c r="A16" s="193" t="s">
        <v>425</v>
      </c>
      <c r="B16" s="204" t="s">
        <v>849</v>
      </c>
      <c r="C16" s="286" t="s">
        <v>1396</v>
      </c>
      <c r="D16" s="26">
        <v>0</v>
      </c>
      <c r="E16" s="26">
        <v>0</v>
      </c>
      <c r="F16" s="26">
        <v>0</v>
      </c>
      <c r="G16" s="26">
        <v>0</v>
      </c>
      <c r="H16" s="218">
        <v>0</v>
      </c>
      <c r="I16" s="219">
        <f t="shared" si="0"/>
        <v>0</v>
      </c>
    </row>
    <row r="17" spans="1:9" x14ac:dyDescent="0.15">
      <c r="A17" s="193" t="s">
        <v>426</v>
      </c>
      <c r="B17" s="204" t="s">
        <v>845</v>
      </c>
      <c r="C17" s="89" t="s">
        <v>429</v>
      </c>
      <c r="D17" s="26">
        <v>0</v>
      </c>
      <c r="E17" s="26">
        <v>0</v>
      </c>
      <c r="F17" s="26">
        <v>0</v>
      </c>
      <c r="G17" s="26">
        <v>0</v>
      </c>
      <c r="H17" s="218">
        <v>0</v>
      </c>
      <c r="I17" s="219">
        <f t="shared" si="0"/>
        <v>0</v>
      </c>
    </row>
    <row r="18" spans="1:9" x14ac:dyDescent="0.15">
      <c r="A18" s="205" t="s">
        <v>511</v>
      </c>
      <c r="B18" s="204" t="s">
        <v>846</v>
      </c>
      <c r="C18" s="89" t="s">
        <v>430</v>
      </c>
      <c r="D18" s="26">
        <v>0</v>
      </c>
      <c r="E18" s="26">
        <v>0</v>
      </c>
      <c r="F18" s="26">
        <v>0</v>
      </c>
      <c r="G18" s="26">
        <v>0</v>
      </c>
      <c r="H18" s="218">
        <v>0</v>
      </c>
      <c r="I18" s="219">
        <f t="shared" si="0"/>
        <v>0</v>
      </c>
    </row>
    <row r="19" spans="1:9" x14ac:dyDescent="0.15">
      <c r="A19" s="193" t="s">
        <v>431</v>
      </c>
      <c r="B19" s="204" t="s">
        <v>851</v>
      </c>
      <c r="C19" s="89" t="s">
        <v>321</v>
      </c>
      <c r="D19" s="26">
        <v>0</v>
      </c>
      <c r="E19" s="26">
        <v>0</v>
      </c>
      <c r="F19" s="26">
        <v>0</v>
      </c>
      <c r="G19" s="26">
        <v>0</v>
      </c>
      <c r="H19" s="218">
        <v>0</v>
      </c>
      <c r="I19" s="219">
        <f t="shared" si="0"/>
        <v>0</v>
      </c>
    </row>
    <row r="20" spans="1:9" x14ac:dyDescent="0.15">
      <c r="A20" s="193" t="s">
        <v>432</v>
      </c>
      <c r="B20" s="204" t="s">
        <v>852</v>
      </c>
      <c r="C20" s="89" t="s">
        <v>433</v>
      </c>
      <c r="D20" s="26">
        <v>0</v>
      </c>
      <c r="E20" s="26">
        <v>0</v>
      </c>
      <c r="F20" s="26">
        <v>0</v>
      </c>
      <c r="G20" s="26">
        <v>0</v>
      </c>
      <c r="H20" s="218">
        <v>0</v>
      </c>
      <c r="I20" s="219">
        <f t="shared" si="0"/>
        <v>0</v>
      </c>
    </row>
    <row r="21" spans="1:9" x14ac:dyDescent="0.15">
      <c r="A21" s="193" t="s">
        <v>434</v>
      </c>
      <c r="B21" s="204" t="s">
        <v>853</v>
      </c>
      <c r="C21" s="89" t="s">
        <v>368</v>
      </c>
      <c r="D21" s="26">
        <v>0</v>
      </c>
      <c r="E21" s="26">
        <v>0</v>
      </c>
      <c r="F21" s="26">
        <v>0</v>
      </c>
      <c r="G21" s="26">
        <v>0</v>
      </c>
      <c r="H21" s="218">
        <v>0</v>
      </c>
      <c r="I21" s="219">
        <f t="shared" si="0"/>
        <v>0</v>
      </c>
    </row>
    <row r="22" spans="1:9" x14ac:dyDescent="0.15">
      <c r="A22" s="193" t="s">
        <v>436</v>
      </c>
      <c r="B22" s="204" t="s">
        <v>854</v>
      </c>
      <c r="C22" s="89" t="s">
        <v>361</v>
      </c>
      <c r="D22" s="26">
        <v>0</v>
      </c>
      <c r="E22" s="26">
        <v>0</v>
      </c>
      <c r="F22" s="26">
        <v>0</v>
      </c>
      <c r="G22" s="26">
        <v>0</v>
      </c>
      <c r="H22" s="218">
        <v>0</v>
      </c>
      <c r="I22" s="219">
        <f t="shared" si="0"/>
        <v>0</v>
      </c>
    </row>
    <row r="23" spans="1:9" x14ac:dyDescent="0.15">
      <c r="A23" s="193" t="s">
        <v>362</v>
      </c>
      <c r="B23" s="204" t="s">
        <v>855</v>
      </c>
      <c r="C23" s="89" t="s">
        <v>363</v>
      </c>
      <c r="D23" s="26">
        <v>0</v>
      </c>
      <c r="E23" s="26">
        <v>0</v>
      </c>
      <c r="F23" s="26">
        <v>0</v>
      </c>
      <c r="G23" s="26">
        <v>0</v>
      </c>
      <c r="H23" s="218">
        <v>0</v>
      </c>
      <c r="I23" s="219">
        <f t="shared" si="0"/>
        <v>0</v>
      </c>
    </row>
    <row r="24" spans="1:9" x14ac:dyDescent="0.15">
      <c r="A24" s="193" t="s">
        <v>364</v>
      </c>
      <c r="B24" s="204" t="s">
        <v>856</v>
      </c>
      <c r="C24" s="89" t="s">
        <v>365</v>
      </c>
      <c r="D24" s="26">
        <v>0</v>
      </c>
      <c r="E24" s="26">
        <v>0</v>
      </c>
      <c r="F24" s="26">
        <v>0</v>
      </c>
      <c r="G24" s="26">
        <v>0</v>
      </c>
      <c r="H24" s="218">
        <v>0</v>
      </c>
      <c r="I24" s="219">
        <f t="shared" si="0"/>
        <v>0</v>
      </c>
    </row>
    <row r="25" spans="1:9" x14ac:dyDescent="0.15">
      <c r="A25" s="193" t="s">
        <v>366</v>
      </c>
      <c r="B25" s="204" t="s">
        <v>857</v>
      </c>
      <c r="C25" s="89" t="s">
        <v>367</v>
      </c>
      <c r="D25" s="26">
        <v>0</v>
      </c>
      <c r="E25" s="26">
        <v>0</v>
      </c>
      <c r="F25" s="26">
        <v>0</v>
      </c>
      <c r="G25" s="26">
        <v>0</v>
      </c>
      <c r="H25" s="218">
        <v>0</v>
      </c>
      <c r="I25" s="219">
        <f t="shared" si="0"/>
        <v>0</v>
      </c>
    </row>
    <row r="26" spans="1:9" x14ac:dyDescent="0.15">
      <c r="A26" s="193" t="s">
        <v>1070</v>
      </c>
      <c r="B26" s="204" t="s">
        <v>858</v>
      </c>
      <c r="C26" s="89" t="s">
        <v>322</v>
      </c>
      <c r="D26" s="26">
        <v>0</v>
      </c>
      <c r="E26" s="26">
        <v>0</v>
      </c>
      <c r="F26" s="26">
        <v>0</v>
      </c>
      <c r="G26" s="26">
        <v>0</v>
      </c>
      <c r="H26" s="218">
        <v>0</v>
      </c>
      <c r="I26" s="219">
        <f t="shared" si="0"/>
        <v>0</v>
      </c>
    </row>
    <row r="27" spans="1:9" x14ac:dyDescent="0.15">
      <c r="A27" s="193" t="s">
        <v>369</v>
      </c>
      <c r="B27" s="204" t="s">
        <v>859</v>
      </c>
      <c r="C27" s="89" t="s">
        <v>370</v>
      </c>
      <c r="D27" s="26">
        <v>0</v>
      </c>
      <c r="E27" s="26">
        <v>0</v>
      </c>
      <c r="F27" s="26">
        <v>0</v>
      </c>
      <c r="G27" s="26">
        <v>0</v>
      </c>
      <c r="H27" s="218">
        <v>0</v>
      </c>
      <c r="I27" s="219">
        <f t="shared" si="0"/>
        <v>0</v>
      </c>
    </row>
    <row r="28" spans="1:9" x14ac:dyDescent="0.15">
      <c r="A28" s="193" t="s">
        <v>69</v>
      </c>
      <c r="B28" s="204" t="s">
        <v>864</v>
      </c>
      <c r="C28" s="89" t="s">
        <v>371</v>
      </c>
      <c r="D28" s="26">
        <v>0</v>
      </c>
      <c r="E28" s="26">
        <v>0</v>
      </c>
      <c r="F28" s="26">
        <v>0</v>
      </c>
      <c r="G28" s="26">
        <v>0</v>
      </c>
      <c r="H28" s="218">
        <v>0</v>
      </c>
      <c r="I28" s="219">
        <f t="shared" si="0"/>
        <v>0</v>
      </c>
    </row>
    <row r="29" spans="1:9" x14ac:dyDescent="0.15">
      <c r="A29" s="193" t="s">
        <v>372</v>
      </c>
      <c r="B29" s="204" t="s">
        <v>865</v>
      </c>
      <c r="C29" s="89" t="s">
        <v>373</v>
      </c>
      <c r="D29" s="26">
        <v>0</v>
      </c>
      <c r="E29" s="26">
        <v>0</v>
      </c>
      <c r="F29" s="26">
        <v>0</v>
      </c>
      <c r="G29" s="26">
        <v>0</v>
      </c>
      <c r="H29" s="218">
        <v>0</v>
      </c>
      <c r="I29" s="219">
        <f t="shared" si="0"/>
        <v>0</v>
      </c>
    </row>
    <row r="30" spans="1:9" x14ac:dyDescent="0.15">
      <c r="A30" s="193">
        <v>1800</v>
      </c>
      <c r="B30" s="204" t="s">
        <v>866</v>
      </c>
      <c r="C30" s="89" t="s">
        <v>323</v>
      </c>
      <c r="D30" s="26">
        <v>0</v>
      </c>
      <c r="E30" s="26">
        <v>0</v>
      </c>
      <c r="F30" s="26">
        <v>0</v>
      </c>
      <c r="G30" s="26">
        <v>0</v>
      </c>
      <c r="H30" s="218">
        <v>0</v>
      </c>
      <c r="I30" s="219">
        <f t="shared" si="0"/>
        <v>0</v>
      </c>
    </row>
    <row r="31" spans="1:9" x14ac:dyDescent="0.15">
      <c r="A31" s="193">
        <v>1850</v>
      </c>
      <c r="B31" s="204" t="s">
        <v>867</v>
      </c>
      <c r="C31" s="89" t="s">
        <v>324</v>
      </c>
      <c r="D31" s="26">
        <v>0</v>
      </c>
      <c r="E31" s="26">
        <v>0</v>
      </c>
      <c r="F31" s="26">
        <v>0</v>
      </c>
      <c r="G31" s="26">
        <v>0</v>
      </c>
      <c r="H31" s="218">
        <v>0</v>
      </c>
      <c r="I31" s="219">
        <f t="shared" si="0"/>
        <v>0</v>
      </c>
    </row>
    <row r="32" spans="1:9" x14ac:dyDescent="0.15">
      <c r="A32" s="193" t="s">
        <v>407</v>
      </c>
      <c r="B32" s="326" t="s">
        <v>869</v>
      </c>
      <c r="C32" s="89" t="s">
        <v>408</v>
      </c>
      <c r="D32" s="26">
        <v>0</v>
      </c>
      <c r="E32" s="26">
        <v>0</v>
      </c>
      <c r="F32" s="26">
        <v>0</v>
      </c>
      <c r="G32" s="26">
        <v>0</v>
      </c>
      <c r="H32" s="218">
        <v>0</v>
      </c>
      <c r="I32" s="219">
        <f t="shared" si="0"/>
        <v>0</v>
      </c>
    </row>
    <row r="33" spans="1:9" x14ac:dyDescent="0.15">
      <c r="A33" s="205" t="s">
        <v>348</v>
      </c>
      <c r="B33" s="326" t="s">
        <v>870</v>
      </c>
      <c r="C33" s="89" t="s">
        <v>351</v>
      </c>
      <c r="D33" s="26">
        <v>0</v>
      </c>
      <c r="E33" s="26">
        <v>0</v>
      </c>
      <c r="F33" s="26">
        <v>0</v>
      </c>
      <c r="G33" s="26">
        <v>0</v>
      </c>
      <c r="H33" s="218">
        <v>0</v>
      </c>
      <c r="I33" s="219">
        <f t="shared" si="0"/>
        <v>0</v>
      </c>
    </row>
    <row r="34" spans="1:9" x14ac:dyDescent="0.15">
      <c r="A34" s="205" t="s">
        <v>349</v>
      </c>
      <c r="B34" s="326" t="s">
        <v>871</v>
      </c>
      <c r="C34" s="89" t="s">
        <v>352</v>
      </c>
      <c r="D34" s="26">
        <v>0</v>
      </c>
      <c r="E34" s="26">
        <v>0</v>
      </c>
      <c r="F34" s="26">
        <v>0</v>
      </c>
      <c r="G34" s="26">
        <v>0</v>
      </c>
      <c r="H34" s="218">
        <v>0</v>
      </c>
      <c r="I34" s="219">
        <f t="shared" si="0"/>
        <v>0</v>
      </c>
    </row>
    <row r="35" spans="1:9" x14ac:dyDescent="0.15">
      <c r="A35" s="205" t="s">
        <v>350</v>
      </c>
      <c r="B35" s="326" t="s">
        <v>872</v>
      </c>
      <c r="C35" s="89" t="s">
        <v>354</v>
      </c>
      <c r="D35" s="26">
        <v>0</v>
      </c>
      <c r="E35" s="26">
        <v>0</v>
      </c>
      <c r="F35" s="26">
        <v>0</v>
      </c>
      <c r="G35" s="26">
        <v>0</v>
      </c>
      <c r="H35" s="218">
        <v>0</v>
      </c>
      <c r="I35" s="219">
        <f t="shared" si="0"/>
        <v>0</v>
      </c>
    </row>
    <row r="36" spans="1:9" x14ac:dyDescent="0.15">
      <c r="A36" s="193" t="s">
        <v>1071</v>
      </c>
      <c r="B36" s="326" t="s">
        <v>873</v>
      </c>
      <c r="C36" s="89" t="s">
        <v>325</v>
      </c>
      <c r="D36" s="26">
        <v>0</v>
      </c>
      <c r="E36" s="26">
        <v>0</v>
      </c>
      <c r="F36" s="26">
        <v>0</v>
      </c>
      <c r="G36" s="26">
        <v>0</v>
      </c>
      <c r="H36" s="218">
        <v>0</v>
      </c>
      <c r="I36" s="219">
        <f t="shared" si="0"/>
        <v>0</v>
      </c>
    </row>
    <row r="37" spans="1:9" x14ac:dyDescent="0.15">
      <c r="A37" s="205" t="s">
        <v>548</v>
      </c>
      <c r="B37" s="326" t="s">
        <v>874</v>
      </c>
      <c r="C37" s="89" t="s">
        <v>326</v>
      </c>
      <c r="D37" s="26">
        <v>0</v>
      </c>
      <c r="E37" s="26">
        <v>0</v>
      </c>
      <c r="F37" s="26">
        <v>0</v>
      </c>
      <c r="G37" s="26">
        <v>0</v>
      </c>
      <c r="H37" s="218">
        <v>0</v>
      </c>
      <c r="I37" s="219">
        <f t="shared" si="0"/>
        <v>0</v>
      </c>
    </row>
    <row r="38" spans="1:9" x14ac:dyDescent="0.15">
      <c r="A38" s="205" t="s">
        <v>549</v>
      </c>
      <c r="B38" s="326" t="s">
        <v>875</v>
      </c>
      <c r="C38" s="286" t="s">
        <v>1397</v>
      </c>
      <c r="D38" s="26">
        <v>0</v>
      </c>
      <c r="E38" s="26">
        <v>0</v>
      </c>
      <c r="F38" s="26">
        <v>0</v>
      </c>
      <c r="G38" s="26">
        <v>0</v>
      </c>
      <c r="H38" s="218">
        <v>0</v>
      </c>
      <c r="I38" s="219">
        <f t="shared" si="0"/>
        <v>0</v>
      </c>
    </row>
    <row r="39" spans="1:9" x14ac:dyDescent="0.15">
      <c r="A39" s="205" t="s">
        <v>355</v>
      </c>
      <c r="B39" s="326" t="s">
        <v>876</v>
      </c>
      <c r="C39" s="89" t="s">
        <v>356</v>
      </c>
      <c r="D39" s="26">
        <v>0</v>
      </c>
      <c r="E39" s="26">
        <v>0</v>
      </c>
      <c r="F39" s="26">
        <v>0</v>
      </c>
      <c r="G39" s="26">
        <v>0</v>
      </c>
      <c r="H39" s="218">
        <v>0</v>
      </c>
      <c r="I39" s="219">
        <f t="shared" si="0"/>
        <v>0</v>
      </c>
    </row>
    <row r="40" spans="1:9" x14ac:dyDescent="0.15">
      <c r="A40" s="205" t="s">
        <v>550</v>
      </c>
      <c r="B40" s="326" t="s">
        <v>877</v>
      </c>
      <c r="C40" s="89" t="s">
        <v>327</v>
      </c>
      <c r="D40" s="26">
        <v>0</v>
      </c>
      <c r="E40" s="26">
        <v>0</v>
      </c>
      <c r="F40" s="26">
        <v>0</v>
      </c>
      <c r="G40" s="26">
        <v>0</v>
      </c>
      <c r="H40" s="218">
        <v>0</v>
      </c>
      <c r="I40" s="219">
        <f t="shared" si="0"/>
        <v>0</v>
      </c>
    </row>
    <row r="41" spans="1:9" x14ac:dyDescent="0.15">
      <c r="A41" s="193" t="s">
        <v>1072</v>
      </c>
      <c r="B41" s="326" t="s">
        <v>878</v>
      </c>
      <c r="C41" s="89" t="s">
        <v>328</v>
      </c>
      <c r="D41" s="26">
        <v>0</v>
      </c>
      <c r="E41" s="26">
        <v>0</v>
      </c>
      <c r="F41" s="26">
        <v>0</v>
      </c>
      <c r="G41" s="26">
        <v>0</v>
      </c>
      <c r="H41" s="218">
        <v>0</v>
      </c>
      <c r="I41" s="219">
        <f t="shared" si="0"/>
        <v>0</v>
      </c>
    </row>
    <row r="42" spans="1:9" x14ac:dyDescent="0.15">
      <c r="A42" s="325" t="s">
        <v>1198</v>
      </c>
      <c r="B42" s="326" t="s">
        <v>193</v>
      </c>
      <c r="C42" s="286" t="s">
        <v>1199</v>
      </c>
      <c r="D42" s="26">
        <v>0</v>
      </c>
      <c r="E42" s="26">
        <v>0</v>
      </c>
      <c r="F42" s="26">
        <v>0</v>
      </c>
      <c r="G42" s="26">
        <v>0</v>
      </c>
      <c r="H42" s="218">
        <v>0</v>
      </c>
      <c r="I42" s="219">
        <f t="shared" ref="I42" si="1">SUM(G42+H42)</f>
        <v>0</v>
      </c>
    </row>
    <row r="43" spans="1:9" x14ac:dyDescent="0.15">
      <c r="B43" s="204" t="s">
        <v>194</v>
      </c>
      <c r="C43" s="89" t="s">
        <v>512</v>
      </c>
      <c r="D43" s="26">
        <v>0</v>
      </c>
      <c r="E43" s="26">
        <v>0</v>
      </c>
      <c r="F43" s="26">
        <v>0</v>
      </c>
      <c r="G43" s="26">
        <v>0</v>
      </c>
      <c r="H43" s="218">
        <v>0</v>
      </c>
      <c r="I43" s="219">
        <f t="shared" si="0"/>
        <v>0</v>
      </c>
    </row>
    <row r="44" spans="1:9" ht="11.25" thickBot="1" x14ac:dyDescent="0.2">
      <c r="B44" s="206"/>
      <c r="C44" s="89"/>
      <c r="D44" s="3"/>
      <c r="E44" s="3"/>
      <c r="F44" s="3"/>
      <c r="G44" s="3"/>
      <c r="H44" s="3"/>
      <c r="I44" s="228"/>
    </row>
    <row r="45" spans="1:9" ht="12" thickTop="1" thickBot="1" x14ac:dyDescent="0.2">
      <c r="B45" s="204" t="s">
        <v>880</v>
      </c>
      <c r="C45" s="89" t="s">
        <v>358</v>
      </c>
      <c r="D45" s="111">
        <f t="shared" ref="D45:I45" si="2">SUM(D6:D43)</f>
        <v>0</v>
      </c>
      <c r="E45" s="111">
        <f t="shared" si="2"/>
        <v>0</v>
      </c>
      <c r="F45" s="111">
        <f t="shared" si="2"/>
        <v>0</v>
      </c>
      <c r="G45" s="111">
        <f t="shared" si="2"/>
        <v>0</v>
      </c>
      <c r="H45" s="239">
        <f t="shared" si="2"/>
        <v>0</v>
      </c>
      <c r="I45" s="239">
        <f t="shared" si="2"/>
        <v>0</v>
      </c>
    </row>
    <row r="46" spans="1:9" ht="11.25" thickTop="1" x14ac:dyDescent="0.15">
      <c r="B46" s="206"/>
      <c r="C46" s="89"/>
      <c r="I46" s="225"/>
    </row>
    <row r="47" spans="1:9" ht="11.25" thickBot="1" x14ac:dyDescent="0.2">
      <c r="B47" s="203" t="s">
        <v>51</v>
      </c>
      <c r="I47" s="226"/>
    </row>
    <row r="48" spans="1:9" ht="12" thickTop="1" thickBot="1" x14ac:dyDescent="0.2">
      <c r="A48" s="193" t="s">
        <v>52</v>
      </c>
      <c r="B48" s="204" t="s">
        <v>881</v>
      </c>
      <c r="C48" s="89" t="s">
        <v>329</v>
      </c>
      <c r="D48" s="28">
        <v>0</v>
      </c>
      <c r="E48" s="28">
        <v>0</v>
      </c>
      <c r="F48" s="28">
        <v>0</v>
      </c>
      <c r="G48" s="28">
        <v>0</v>
      </c>
      <c r="H48" s="141">
        <v>0</v>
      </c>
      <c r="I48" s="239">
        <f>SUM(G48+H48)</f>
        <v>0</v>
      </c>
    </row>
    <row r="49" spans="1:9" ht="11.25" thickTop="1" x14ac:dyDescent="0.15">
      <c r="A49" s="193"/>
      <c r="B49" s="206"/>
      <c r="C49" s="89"/>
      <c r="D49" s="3"/>
      <c r="E49" s="3"/>
      <c r="F49" s="3"/>
      <c r="G49" s="3"/>
      <c r="I49" s="225"/>
    </row>
    <row r="50" spans="1:9" x14ac:dyDescent="0.15">
      <c r="B50" s="203" t="s">
        <v>53</v>
      </c>
      <c r="I50" s="224"/>
    </row>
    <row r="51" spans="1:9" x14ac:dyDescent="0.15">
      <c r="A51" s="330" t="s">
        <v>572</v>
      </c>
      <c r="B51" s="326" t="s">
        <v>882</v>
      </c>
      <c r="C51" s="286" t="s">
        <v>1200</v>
      </c>
      <c r="D51" s="26">
        <v>0</v>
      </c>
      <c r="E51" s="26">
        <v>0</v>
      </c>
      <c r="F51" s="26">
        <v>0</v>
      </c>
      <c r="G51" s="26">
        <v>0</v>
      </c>
      <c r="H51" s="218">
        <v>0</v>
      </c>
      <c r="I51" s="219">
        <f t="shared" ref="I51:I73" si="3">SUM(G51+H51)</f>
        <v>0</v>
      </c>
    </row>
    <row r="52" spans="1:9" x14ac:dyDescent="0.15">
      <c r="A52" s="330" t="s">
        <v>1201</v>
      </c>
      <c r="B52" s="326" t="s">
        <v>883</v>
      </c>
      <c r="C52" s="286" t="s">
        <v>1202</v>
      </c>
      <c r="D52" s="26">
        <v>0</v>
      </c>
      <c r="E52" s="26">
        <v>0</v>
      </c>
      <c r="F52" s="26">
        <v>0</v>
      </c>
      <c r="G52" s="26">
        <v>0</v>
      </c>
      <c r="H52" s="218">
        <v>0</v>
      </c>
      <c r="I52" s="219">
        <f>SUM(G52+H52)</f>
        <v>0</v>
      </c>
    </row>
    <row r="53" spans="1:9" hidden="1" x14ac:dyDescent="0.15">
      <c r="A53" s="205" t="s">
        <v>551</v>
      </c>
      <c r="B53" s="204" t="s">
        <v>883</v>
      </c>
      <c r="C53" s="89" t="s">
        <v>331</v>
      </c>
      <c r="D53" s="26">
        <v>0</v>
      </c>
      <c r="E53" s="26">
        <v>0</v>
      </c>
      <c r="F53" s="26">
        <v>0</v>
      </c>
      <c r="G53" s="26">
        <v>0</v>
      </c>
      <c r="H53" s="218">
        <v>0</v>
      </c>
      <c r="I53" s="219">
        <f t="shared" si="3"/>
        <v>0</v>
      </c>
    </row>
    <row r="54" spans="1:9" hidden="1" x14ac:dyDescent="0.15">
      <c r="A54" s="205" t="s">
        <v>552</v>
      </c>
      <c r="B54" s="204" t="s">
        <v>884</v>
      </c>
      <c r="C54" s="89" t="s">
        <v>154</v>
      </c>
      <c r="D54" s="26">
        <v>0</v>
      </c>
      <c r="E54" s="26">
        <v>0</v>
      </c>
      <c r="F54" s="26">
        <v>0</v>
      </c>
      <c r="G54" s="26">
        <v>0</v>
      </c>
      <c r="H54" s="218">
        <v>0</v>
      </c>
      <c r="I54" s="219">
        <f t="shared" si="3"/>
        <v>0</v>
      </c>
    </row>
    <row r="55" spans="1:9" hidden="1" x14ac:dyDescent="0.15">
      <c r="A55" s="193" t="s">
        <v>409</v>
      </c>
      <c r="B55" s="204" t="s">
        <v>885</v>
      </c>
      <c r="C55" s="89" t="s">
        <v>411</v>
      </c>
      <c r="D55" s="26">
        <v>0</v>
      </c>
      <c r="E55" s="26">
        <v>0</v>
      </c>
      <c r="F55" s="26">
        <v>0</v>
      </c>
      <c r="G55" s="26">
        <v>0</v>
      </c>
      <c r="H55" s="218">
        <v>0</v>
      </c>
      <c r="I55" s="219">
        <f t="shared" si="3"/>
        <v>0</v>
      </c>
    </row>
    <row r="56" spans="1:9" hidden="1" x14ac:dyDescent="0.15">
      <c r="A56" s="193" t="s">
        <v>410</v>
      </c>
      <c r="B56" s="204" t="s">
        <v>886</v>
      </c>
      <c r="C56" s="89" t="s">
        <v>412</v>
      </c>
      <c r="D56" s="26">
        <v>0</v>
      </c>
      <c r="E56" s="26">
        <v>0</v>
      </c>
      <c r="F56" s="26">
        <v>0</v>
      </c>
      <c r="G56" s="26">
        <v>0</v>
      </c>
      <c r="H56" s="218">
        <v>0</v>
      </c>
      <c r="I56" s="219">
        <f t="shared" si="3"/>
        <v>0</v>
      </c>
    </row>
    <row r="57" spans="1:9" hidden="1" x14ac:dyDescent="0.15">
      <c r="A57" s="193" t="s">
        <v>374</v>
      </c>
      <c r="B57" s="204" t="s">
        <v>890</v>
      </c>
      <c r="C57" s="89" t="s">
        <v>375</v>
      </c>
      <c r="D57" s="26">
        <v>0</v>
      </c>
      <c r="E57" s="26">
        <v>0</v>
      </c>
      <c r="F57" s="26">
        <v>0</v>
      </c>
      <c r="G57" s="26">
        <v>0</v>
      </c>
      <c r="H57" s="218">
        <v>0</v>
      </c>
      <c r="I57" s="219">
        <f t="shared" si="3"/>
        <v>0</v>
      </c>
    </row>
    <row r="58" spans="1:9" hidden="1" x14ac:dyDescent="0.15">
      <c r="A58" s="193" t="s">
        <v>55</v>
      </c>
      <c r="B58" s="204" t="s">
        <v>891</v>
      </c>
      <c r="C58" s="89" t="s">
        <v>332</v>
      </c>
      <c r="D58" s="26">
        <v>0</v>
      </c>
      <c r="E58" s="26">
        <v>0</v>
      </c>
      <c r="F58" s="26">
        <v>0</v>
      </c>
      <c r="G58" s="26">
        <v>0</v>
      </c>
      <c r="H58" s="218">
        <v>0</v>
      </c>
      <c r="I58" s="219">
        <f t="shared" si="3"/>
        <v>0</v>
      </c>
    </row>
    <row r="59" spans="1:9" hidden="1" x14ac:dyDescent="0.15">
      <c r="A59" s="193" t="s">
        <v>56</v>
      </c>
      <c r="B59" s="204" t="s">
        <v>892</v>
      </c>
      <c r="C59" s="89" t="s">
        <v>333</v>
      </c>
      <c r="D59" s="26">
        <v>0</v>
      </c>
      <c r="E59" s="26">
        <v>0</v>
      </c>
      <c r="F59" s="26">
        <v>0</v>
      </c>
      <c r="G59" s="26">
        <v>0</v>
      </c>
      <c r="H59" s="218">
        <v>0</v>
      </c>
      <c r="I59" s="219">
        <f t="shared" si="3"/>
        <v>0</v>
      </c>
    </row>
    <row r="60" spans="1:9" hidden="1" x14ac:dyDescent="0.15">
      <c r="A60" s="193" t="s">
        <v>57</v>
      </c>
      <c r="B60" s="204" t="s">
        <v>893</v>
      </c>
      <c r="C60" s="89" t="s">
        <v>334</v>
      </c>
      <c r="D60" s="26">
        <v>0</v>
      </c>
      <c r="E60" s="26">
        <v>0</v>
      </c>
      <c r="F60" s="26">
        <v>0</v>
      </c>
      <c r="G60" s="26">
        <v>0</v>
      </c>
      <c r="H60" s="218">
        <v>0</v>
      </c>
      <c r="I60" s="219">
        <f t="shared" si="3"/>
        <v>0</v>
      </c>
    </row>
    <row r="61" spans="1:9" hidden="1" x14ac:dyDescent="0.15">
      <c r="A61" s="193" t="s">
        <v>58</v>
      </c>
      <c r="B61" s="204" t="s">
        <v>894</v>
      </c>
      <c r="C61" s="89" t="s">
        <v>335</v>
      </c>
      <c r="D61" s="26">
        <v>0</v>
      </c>
      <c r="E61" s="26">
        <v>0</v>
      </c>
      <c r="F61" s="26">
        <v>0</v>
      </c>
      <c r="G61" s="26">
        <v>0</v>
      </c>
      <c r="H61" s="218">
        <v>0</v>
      </c>
      <c r="I61" s="219">
        <f t="shared" si="3"/>
        <v>0</v>
      </c>
    </row>
    <row r="62" spans="1:9" hidden="1" x14ac:dyDescent="0.15">
      <c r="A62" s="193" t="s">
        <v>59</v>
      </c>
      <c r="B62" s="204" t="s">
        <v>895</v>
      </c>
      <c r="C62" s="89" t="s">
        <v>336</v>
      </c>
      <c r="D62" s="26">
        <v>0</v>
      </c>
      <c r="E62" s="26">
        <v>0</v>
      </c>
      <c r="F62" s="26">
        <v>0</v>
      </c>
      <c r="G62" s="26">
        <v>0</v>
      </c>
      <c r="H62" s="218">
        <v>0</v>
      </c>
      <c r="I62" s="219">
        <f t="shared" si="3"/>
        <v>0</v>
      </c>
    </row>
    <row r="63" spans="1:9" hidden="1" x14ac:dyDescent="0.15">
      <c r="A63" s="193" t="s">
        <v>420</v>
      </c>
      <c r="B63" s="328" t="s">
        <v>896</v>
      </c>
      <c r="C63" s="89" t="s">
        <v>421</v>
      </c>
      <c r="D63" s="26">
        <v>0</v>
      </c>
      <c r="E63" s="26">
        <v>0</v>
      </c>
      <c r="F63" s="26">
        <v>0</v>
      </c>
      <c r="G63" s="26">
        <v>0</v>
      </c>
      <c r="H63" s="218">
        <v>0</v>
      </c>
      <c r="I63" s="219">
        <f t="shared" si="3"/>
        <v>0</v>
      </c>
    </row>
    <row r="64" spans="1:9" hidden="1" x14ac:dyDescent="0.15">
      <c r="A64" s="205" t="s">
        <v>553</v>
      </c>
      <c r="B64" s="204" t="s">
        <v>897</v>
      </c>
      <c r="C64" s="89" t="s">
        <v>337</v>
      </c>
      <c r="D64" s="26">
        <v>0</v>
      </c>
      <c r="E64" s="26">
        <v>0</v>
      </c>
      <c r="F64" s="26">
        <v>0</v>
      </c>
      <c r="G64" s="26">
        <v>0</v>
      </c>
      <c r="H64" s="218">
        <v>0</v>
      </c>
      <c r="I64" s="219">
        <f t="shared" si="3"/>
        <v>0</v>
      </c>
    </row>
    <row r="65" spans="1:9" x14ac:dyDescent="0.15">
      <c r="A65" s="193" t="s">
        <v>54</v>
      </c>
      <c r="B65" s="326" t="s">
        <v>884</v>
      </c>
      <c r="C65" s="286" t="s">
        <v>330</v>
      </c>
      <c r="D65" s="26">
        <v>0</v>
      </c>
      <c r="E65" s="26">
        <v>0</v>
      </c>
      <c r="F65" s="26">
        <v>0</v>
      </c>
      <c r="G65" s="26">
        <v>0</v>
      </c>
      <c r="H65" s="218">
        <v>0</v>
      </c>
      <c r="I65" s="219">
        <f t="shared" si="3"/>
        <v>0</v>
      </c>
    </row>
    <row r="66" spans="1:9" x14ac:dyDescent="0.15">
      <c r="A66" s="193" t="s">
        <v>619</v>
      </c>
      <c r="B66" s="326" t="s">
        <v>885</v>
      </c>
      <c r="C66" s="89" t="s">
        <v>11</v>
      </c>
      <c r="D66" s="26">
        <v>0</v>
      </c>
      <c r="E66" s="26">
        <v>0</v>
      </c>
      <c r="F66" s="26">
        <v>0</v>
      </c>
      <c r="G66" s="26">
        <v>0</v>
      </c>
      <c r="H66" s="218">
        <v>0</v>
      </c>
      <c r="I66" s="219">
        <f t="shared" si="3"/>
        <v>0</v>
      </c>
    </row>
    <row r="67" spans="1:9" x14ac:dyDescent="0.15">
      <c r="A67" s="325" t="s">
        <v>410</v>
      </c>
      <c r="B67" s="326" t="s">
        <v>886</v>
      </c>
      <c r="C67" s="286" t="s">
        <v>1203</v>
      </c>
      <c r="D67" s="26">
        <v>0</v>
      </c>
      <c r="E67" s="26">
        <v>0</v>
      </c>
      <c r="F67" s="26">
        <v>0</v>
      </c>
      <c r="G67" s="26">
        <v>0</v>
      </c>
      <c r="H67" s="218">
        <v>0</v>
      </c>
      <c r="I67" s="219">
        <f t="shared" si="3"/>
        <v>0</v>
      </c>
    </row>
    <row r="68" spans="1:9" x14ac:dyDescent="0.15">
      <c r="A68" s="329" t="s">
        <v>1204</v>
      </c>
      <c r="B68" s="326" t="s">
        <v>890</v>
      </c>
      <c r="C68" s="89" t="s">
        <v>942</v>
      </c>
      <c r="D68" s="26">
        <v>0</v>
      </c>
      <c r="E68" s="26">
        <v>0</v>
      </c>
      <c r="F68" s="26">
        <v>0</v>
      </c>
      <c r="G68" s="26">
        <v>0</v>
      </c>
      <c r="H68" s="218">
        <v>0</v>
      </c>
      <c r="I68" s="219">
        <f t="shared" si="3"/>
        <v>0</v>
      </c>
    </row>
    <row r="69" spans="1:9" x14ac:dyDescent="0.15">
      <c r="A69" s="193" t="s">
        <v>60</v>
      </c>
      <c r="B69" s="326" t="s">
        <v>891</v>
      </c>
      <c r="C69" s="89" t="s">
        <v>71</v>
      </c>
      <c r="D69" s="26">
        <v>0</v>
      </c>
      <c r="E69" s="26">
        <v>0</v>
      </c>
      <c r="F69" s="26">
        <v>0</v>
      </c>
      <c r="G69" s="26">
        <v>0</v>
      </c>
      <c r="H69" s="218">
        <v>0</v>
      </c>
      <c r="I69" s="219">
        <f t="shared" si="3"/>
        <v>0</v>
      </c>
    </row>
    <row r="70" spans="1:9" x14ac:dyDescent="0.15">
      <c r="A70" s="330" t="s">
        <v>554</v>
      </c>
      <c r="B70" s="326" t="s">
        <v>892</v>
      </c>
      <c r="C70" s="89" t="s">
        <v>338</v>
      </c>
      <c r="D70" s="26">
        <v>0</v>
      </c>
      <c r="E70" s="26">
        <v>0</v>
      </c>
      <c r="F70" s="26">
        <v>0</v>
      </c>
      <c r="G70" s="26">
        <v>0</v>
      </c>
      <c r="H70" s="218">
        <v>0</v>
      </c>
      <c r="I70" s="219">
        <f t="shared" si="3"/>
        <v>0</v>
      </c>
    </row>
    <row r="71" spans="1:9" x14ac:dyDescent="0.15">
      <c r="A71" s="325" t="s">
        <v>555</v>
      </c>
      <c r="B71" s="326" t="s">
        <v>893</v>
      </c>
      <c r="C71" s="89" t="s">
        <v>339</v>
      </c>
      <c r="D71" s="26">
        <v>0</v>
      </c>
      <c r="E71" s="26">
        <v>0</v>
      </c>
      <c r="F71" s="26">
        <v>0</v>
      </c>
      <c r="G71" s="26">
        <v>0</v>
      </c>
      <c r="H71" s="218">
        <v>0</v>
      </c>
      <c r="I71" s="219">
        <f t="shared" si="3"/>
        <v>0</v>
      </c>
    </row>
    <row r="72" spans="1:9" x14ac:dyDescent="0.15">
      <c r="A72" s="325" t="s">
        <v>357</v>
      </c>
      <c r="B72" s="326" t="s">
        <v>894</v>
      </c>
      <c r="C72" s="89" t="s">
        <v>359</v>
      </c>
      <c r="D72" s="26">
        <v>0</v>
      </c>
      <c r="E72" s="26">
        <v>0</v>
      </c>
      <c r="F72" s="26">
        <v>0</v>
      </c>
      <c r="G72" s="26">
        <v>0</v>
      </c>
      <c r="H72" s="218">
        <v>0</v>
      </c>
      <c r="I72" s="219">
        <f t="shared" si="3"/>
        <v>0</v>
      </c>
    </row>
    <row r="73" spans="1:9" x14ac:dyDescent="0.15">
      <c r="A73" s="325" t="s">
        <v>1205</v>
      </c>
      <c r="B73" s="326" t="s">
        <v>895</v>
      </c>
      <c r="C73" s="286" t="s">
        <v>1206</v>
      </c>
      <c r="D73" s="26">
        <v>0</v>
      </c>
      <c r="E73" s="26">
        <v>0</v>
      </c>
      <c r="F73" s="26">
        <v>0</v>
      </c>
      <c r="G73" s="26">
        <v>0</v>
      </c>
      <c r="H73" s="218">
        <v>0</v>
      </c>
      <c r="I73" s="324">
        <f t="shared" si="3"/>
        <v>0</v>
      </c>
    </row>
    <row r="74" spans="1:9" x14ac:dyDescent="0.15">
      <c r="A74" s="205" t="s">
        <v>556</v>
      </c>
      <c r="B74" s="326" t="s">
        <v>896</v>
      </c>
      <c r="C74" s="89" t="s">
        <v>402</v>
      </c>
      <c r="D74" s="327">
        <v>0</v>
      </c>
      <c r="E74" s="327">
        <v>0</v>
      </c>
      <c r="F74" s="327">
        <v>0</v>
      </c>
      <c r="G74" s="327">
        <v>0</v>
      </c>
      <c r="H74" s="322">
        <v>0</v>
      </c>
      <c r="I74" s="323">
        <f t="shared" ref="I74" si="4">SUM(G74+H74)</f>
        <v>0</v>
      </c>
    </row>
    <row r="75" spans="1:9" ht="11.25" thickBot="1" x14ac:dyDescent="0.2">
      <c r="A75" s="205"/>
      <c r="B75" s="206"/>
      <c r="C75" s="89"/>
      <c r="D75" s="124"/>
      <c r="E75" s="124"/>
      <c r="F75" s="124"/>
      <c r="G75" s="124"/>
      <c r="H75" s="124"/>
      <c r="I75" s="229"/>
    </row>
    <row r="76" spans="1:9" ht="12" thickTop="1" thickBot="1" x14ac:dyDescent="0.2">
      <c r="B76" s="326" t="s">
        <v>897</v>
      </c>
      <c r="C76" s="286" t="s">
        <v>1207</v>
      </c>
      <c r="D76" s="113">
        <f t="shared" ref="D76:I76" si="5">SUM(D51:D74)</f>
        <v>0</v>
      </c>
      <c r="E76" s="113">
        <f t="shared" si="5"/>
        <v>0</v>
      </c>
      <c r="F76" s="113">
        <f t="shared" si="5"/>
        <v>0</v>
      </c>
      <c r="G76" s="113">
        <f t="shared" si="5"/>
        <v>0</v>
      </c>
      <c r="H76" s="113">
        <f t="shared" si="5"/>
        <v>0</v>
      </c>
      <c r="I76" s="113">
        <f t="shared" si="5"/>
        <v>0</v>
      </c>
    </row>
    <row r="77" spans="1:9" ht="11.25" thickTop="1" x14ac:dyDescent="0.15">
      <c r="B77" s="206"/>
      <c r="C77" s="89"/>
      <c r="I77" s="223"/>
    </row>
    <row r="78" spans="1:9" x14ac:dyDescent="0.15">
      <c r="B78" s="206"/>
      <c r="C78" s="208" t="s">
        <v>61</v>
      </c>
      <c r="I78" s="224"/>
    </row>
    <row r="79" spans="1:9" x14ac:dyDescent="0.15">
      <c r="A79" s="198" t="s">
        <v>284</v>
      </c>
      <c r="B79" s="326" t="s">
        <v>898</v>
      </c>
      <c r="C79" s="89" t="s">
        <v>489</v>
      </c>
      <c r="D79" s="26">
        <v>0</v>
      </c>
      <c r="E79" s="26">
        <v>0</v>
      </c>
      <c r="F79" s="26">
        <v>0</v>
      </c>
      <c r="G79" s="26">
        <v>0</v>
      </c>
      <c r="H79" s="218">
        <v>0</v>
      </c>
      <c r="I79" s="219">
        <f t="shared" ref="I79:I90" si="6">SUM(G79+H79)</f>
        <v>0</v>
      </c>
    </row>
    <row r="80" spans="1:9" x14ac:dyDescent="0.15">
      <c r="A80" s="198" t="s">
        <v>284</v>
      </c>
      <c r="B80" s="326" t="s">
        <v>1208</v>
      </c>
      <c r="C80" s="286" t="s">
        <v>1209</v>
      </c>
      <c r="D80" s="26">
        <v>0</v>
      </c>
      <c r="E80" s="26">
        <v>0</v>
      </c>
      <c r="F80" s="26">
        <v>0</v>
      </c>
      <c r="G80" s="26">
        <v>0</v>
      </c>
      <c r="H80" s="218">
        <v>0</v>
      </c>
      <c r="I80" s="219">
        <f>SUM(G80+H80)</f>
        <v>0</v>
      </c>
    </row>
    <row r="81" spans="1:9" x14ac:dyDescent="0.15">
      <c r="A81" s="207" t="s">
        <v>492</v>
      </c>
      <c r="B81" s="326" t="s">
        <v>900</v>
      </c>
      <c r="C81" s="89" t="s">
        <v>490</v>
      </c>
      <c r="D81" s="26">
        <v>0</v>
      </c>
      <c r="E81" s="26">
        <v>0</v>
      </c>
      <c r="F81" s="26">
        <v>0</v>
      </c>
      <c r="G81" s="26">
        <v>0</v>
      </c>
      <c r="H81" s="218">
        <v>0</v>
      </c>
      <c r="I81" s="219">
        <f t="shared" si="6"/>
        <v>0</v>
      </c>
    </row>
    <row r="82" spans="1:9" x14ac:dyDescent="0.15">
      <c r="A82" s="207" t="s">
        <v>493</v>
      </c>
      <c r="B82" s="326" t="s">
        <v>901</v>
      </c>
      <c r="C82" s="89" t="s">
        <v>491</v>
      </c>
      <c r="D82" s="26">
        <v>0</v>
      </c>
      <c r="E82" s="26">
        <v>0</v>
      </c>
      <c r="F82" s="26">
        <v>0</v>
      </c>
      <c r="G82" s="26">
        <v>0</v>
      </c>
      <c r="H82" s="218">
        <v>0</v>
      </c>
      <c r="I82" s="219">
        <f t="shared" si="6"/>
        <v>0</v>
      </c>
    </row>
    <row r="83" spans="1:9" x14ac:dyDescent="0.15">
      <c r="A83" s="198" t="s">
        <v>413</v>
      </c>
      <c r="B83" s="326" t="s">
        <v>902</v>
      </c>
      <c r="C83" s="89" t="s">
        <v>414</v>
      </c>
      <c r="D83" s="26">
        <v>0</v>
      </c>
      <c r="E83" s="26">
        <v>0</v>
      </c>
      <c r="F83" s="26">
        <v>0</v>
      </c>
      <c r="G83" s="26">
        <v>0</v>
      </c>
      <c r="H83" s="218">
        <v>0</v>
      </c>
      <c r="I83" s="219">
        <f t="shared" si="6"/>
        <v>0</v>
      </c>
    </row>
    <row r="84" spans="1:9" x14ac:dyDescent="0.15">
      <c r="A84" s="198" t="s">
        <v>415</v>
      </c>
      <c r="B84" s="326" t="s">
        <v>903</v>
      </c>
      <c r="C84" s="89" t="s">
        <v>416</v>
      </c>
      <c r="D84" s="26">
        <v>0</v>
      </c>
      <c r="E84" s="26">
        <v>0</v>
      </c>
      <c r="F84" s="26">
        <v>0</v>
      </c>
      <c r="G84" s="26">
        <v>0</v>
      </c>
      <c r="H84" s="218">
        <v>0</v>
      </c>
      <c r="I84" s="219">
        <f t="shared" si="6"/>
        <v>0</v>
      </c>
    </row>
    <row r="85" spans="1:9" x14ac:dyDescent="0.15">
      <c r="A85" s="329" t="s">
        <v>1210</v>
      </c>
      <c r="B85" s="326" t="s">
        <v>904</v>
      </c>
      <c r="C85" s="89" t="s">
        <v>360</v>
      </c>
      <c r="D85" s="26">
        <v>0</v>
      </c>
      <c r="E85" s="26">
        <v>0</v>
      </c>
      <c r="F85" s="26">
        <v>0</v>
      </c>
      <c r="G85" s="26">
        <v>0</v>
      </c>
      <c r="H85" s="218">
        <v>0</v>
      </c>
      <c r="I85" s="219">
        <f t="shared" si="6"/>
        <v>0</v>
      </c>
    </row>
    <row r="86" spans="1:9" x14ac:dyDescent="0.15">
      <c r="A86" s="198" t="s">
        <v>417</v>
      </c>
      <c r="B86" s="326" t="s">
        <v>905</v>
      </c>
      <c r="C86" s="89" t="s">
        <v>418</v>
      </c>
      <c r="D86" s="26">
        <v>0</v>
      </c>
      <c r="E86" s="26">
        <v>0</v>
      </c>
      <c r="F86" s="26">
        <v>0</v>
      </c>
      <c r="G86" s="26">
        <v>0</v>
      </c>
      <c r="H86" s="218">
        <v>0</v>
      </c>
      <c r="I86" s="219">
        <f t="shared" si="6"/>
        <v>0</v>
      </c>
    </row>
    <row r="87" spans="1:9" x14ac:dyDescent="0.15">
      <c r="A87"/>
      <c r="B87" s="331" t="s">
        <v>1211</v>
      </c>
      <c r="C87" s="89" t="s">
        <v>403</v>
      </c>
      <c r="D87" s="26">
        <v>0</v>
      </c>
      <c r="E87" s="26">
        <v>0</v>
      </c>
      <c r="F87" s="26">
        <v>0</v>
      </c>
      <c r="G87" s="26">
        <v>0</v>
      </c>
      <c r="H87" s="218">
        <v>0</v>
      </c>
      <c r="I87" s="219">
        <f t="shared" si="6"/>
        <v>0</v>
      </c>
    </row>
    <row r="88" spans="1:9" x14ac:dyDescent="0.15">
      <c r="A88"/>
      <c r="B88" s="331" t="s">
        <v>1212</v>
      </c>
      <c r="C88" s="89" t="s">
        <v>332</v>
      </c>
      <c r="D88" s="26">
        <v>0</v>
      </c>
      <c r="E88" s="26">
        <v>0</v>
      </c>
      <c r="F88" s="26">
        <v>0</v>
      </c>
      <c r="G88" s="26">
        <v>0</v>
      </c>
      <c r="H88" s="218">
        <v>0</v>
      </c>
      <c r="I88" s="219">
        <f t="shared" si="6"/>
        <v>0</v>
      </c>
    </row>
    <row r="89" spans="1:9" x14ac:dyDescent="0.15">
      <c r="A89"/>
      <c r="B89" s="326" t="s">
        <v>1213</v>
      </c>
      <c r="C89" s="89" t="s">
        <v>404</v>
      </c>
      <c r="D89" s="26">
        <v>0</v>
      </c>
      <c r="E89" s="26">
        <v>0</v>
      </c>
      <c r="F89" s="26">
        <v>0</v>
      </c>
      <c r="G89" s="26">
        <v>0</v>
      </c>
      <c r="H89" s="218">
        <v>0</v>
      </c>
      <c r="I89" s="219">
        <f t="shared" si="6"/>
        <v>0</v>
      </c>
    </row>
    <row r="90" spans="1:9" x14ac:dyDescent="0.15">
      <c r="A90"/>
      <c r="B90" s="326" t="s">
        <v>906</v>
      </c>
      <c r="C90" s="89" t="s">
        <v>405</v>
      </c>
      <c r="D90" s="26">
        <v>0</v>
      </c>
      <c r="E90" s="26">
        <v>0</v>
      </c>
      <c r="F90" s="26">
        <v>0</v>
      </c>
      <c r="G90" s="26">
        <v>0</v>
      </c>
      <c r="H90" s="218">
        <v>0</v>
      </c>
      <c r="I90" s="219">
        <f t="shared" si="6"/>
        <v>0</v>
      </c>
    </row>
    <row r="91" spans="1:9" ht="11.25" thickBot="1" x14ac:dyDescent="0.2">
      <c r="B91" s="206"/>
      <c r="C91" s="89"/>
      <c r="D91" s="3"/>
      <c r="E91" s="3"/>
      <c r="F91" s="3"/>
      <c r="G91" s="3"/>
      <c r="H91" s="3"/>
      <c r="I91" s="229"/>
    </row>
    <row r="92" spans="1:9" ht="12" thickTop="1" thickBot="1" x14ac:dyDescent="0.2">
      <c r="B92" s="326" t="s">
        <v>907</v>
      </c>
      <c r="C92" s="286" t="s">
        <v>1214</v>
      </c>
      <c r="D92" s="111">
        <f t="shared" ref="D92:I92" si="7">SUM(D79:D90)</f>
        <v>0</v>
      </c>
      <c r="E92" s="111">
        <f t="shared" si="7"/>
        <v>0</v>
      </c>
      <c r="F92" s="111">
        <f t="shared" si="7"/>
        <v>0</v>
      </c>
      <c r="G92" s="111">
        <f t="shared" si="7"/>
        <v>0</v>
      </c>
      <c r="H92" s="239">
        <f t="shared" si="7"/>
        <v>0</v>
      </c>
      <c r="I92" s="220">
        <f t="shared" si="7"/>
        <v>0</v>
      </c>
    </row>
    <row r="93" spans="1:9" ht="11.25" thickTop="1" x14ac:dyDescent="0.15">
      <c r="B93" s="206"/>
      <c r="C93" s="89"/>
      <c r="I93" s="223"/>
    </row>
    <row r="94" spans="1:9" x14ac:dyDescent="0.15">
      <c r="A94"/>
      <c r="B94" s="206"/>
      <c r="C94" s="208" t="s">
        <v>590</v>
      </c>
      <c r="I94" s="224"/>
    </row>
    <row r="95" spans="1:9" x14ac:dyDescent="0.15">
      <c r="A95" s="193" t="s">
        <v>62</v>
      </c>
      <c r="B95" s="326" t="s">
        <v>908</v>
      </c>
      <c r="C95" s="2" t="s">
        <v>677</v>
      </c>
      <c r="D95" s="26">
        <v>0</v>
      </c>
      <c r="E95" s="26">
        <v>0</v>
      </c>
      <c r="F95" s="26">
        <v>0</v>
      </c>
      <c r="G95" s="26">
        <v>0</v>
      </c>
      <c r="H95" s="218">
        <v>0</v>
      </c>
      <c r="I95" s="219">
        <f>SUM(G95+H95)</f>
        <v>0</v>
      </c>
    </row>
    <row r="96" spans="1:9" x14ac:dyDescent="0.15">
      <c r="A96" s="325" t="s">
        <v>1215</v>
      </c>
      <c r="B96" s="326" t="s">
        <v>909</v>
      </c>
      <c r="C96" s="286" t="s">
        <v>1216</v>
      </c>
      <c r="D96" s="26">
        <v>0</v>
      </c>
      <c r="E96" s="26">
        <v>0</v>
      </c>
      <c r="F96" s="26">
        <v>0</v>
      </c>
      <c r="G96" s="26">
        <v>0</v>
      </c>
      <c r="H96" s="218">
        <v>0</v>
      </c>
      <c r="I96" s="219">
        <f>SUM(G96+H96)</f>
        <v>0</v>
      </c>
    </row>
    <row r="97" spans="1:9" x14ac:dyDescent="0.15">
      <c r="A97" s="193" t="s">
        <v>377</v>
      </c>
      <c r="B97" s="326" t="s">
        <v>910</v>
      </c>
      <c r="C97" s="89" t="s">
        <v>378</v>
      </c>
      <c r="D97" s="26">
        <v>0</v>
      </c>
      <c r="E97" s="26">
        <v>0</v>
      </c>
      <c r="F97" s="26">
        <v>0</v>
      </c>
      <c r="G97" s="26">
        <v>0</v>
      </c>
      <c r="H97" s="218">
        <v>0</v>
      </c>
      <c r="I97" s="219">
        <f t="shared" ref="I97:I98" si="8">SUM(G97+H97)</f>
        <v>0</v>
      </c>
    </row>
    <row r="98" spans="1:9" x14ac:dyDescent="0.15">
      <c r="A98" s="193" t="s">
        <v>376</v>
      </c>
      <c r="B98" s="326" t="s">
        <v>911</v>
      </c>
      <c r="C98" s="89" t="s">
        <v>70</v>
      </c>
      <c r="D98" s="26">
        <v>0</v>
      </c>
      <c r="E98" s="26">
        <v>0</v>
      </c>
      <c r="F98" s="26">
        <v>0</v>
      </c>
      <c r="G98" s="26">
        <v>0</v>
      </c>
      <c r="H98" s="218">
        <v>0</v>
      </c>
      <c r="I98" s="219">
        <f t="shared" si="8"/>
        <v>0</v>
      </c>
    </row>
    <row r="99" spans="1:9" x14ac:dyDescent="0.15">
      <c r="A99" s="325" t="s">
        <v>1217</v>
      </c>
      <c r="B99" s="326" t="s">
        <v>912</v>
      </c>
      <c r="C99" s="286" t="s">
        <v>1218</v>
      </c>
      <c r="D99" s="26">
        <v>0</v>
      </c>
      <c r="E99" s="26">
        <v>0</v>
      </c>
      <c r="F99" s="26">
        <v>0</v>
      </c>
      <c r="G99" s="26">
        <v>0</v>
      </c>
      <c r="H99" s="218">
        <v>0</v>
      </c>
      <c r="I99" s="219">
        <f>SUM(G99+H99)</f>
        <v>0</v>
      </c>
    </row>
    <row r="100" spans="1:9" ht="11.25" thickBot="1" x14ac:dyDescent="0.2">
      <c r="A100" s="198" t="s">
        <v>419</v>
      </c>
      <c r="B100" s="326" t="s">
        <v>913</v>
      </c>
      <c r="C100" s="89" t="s">
        <v>406</v>
      </c>
      <c r="D100" s="26">
        <v>0</v>
      </c>
      <c r="E100" s="26">
        <v>0</v>
      </c>
      <c r="F100" s="26">
        <v>0</v>
      </c>
      <c r="G100" s="26">
        <v>0</v>
      </c>
      <c r="H100" s="218">
        <v>0</v>
      </c>
      <c r="I100" s="221">
        <f>SUM(G100+H100)</f>
        <v>0</v>
      </c>
    </row>
    <row r="101" spans="1:9" ht="12" thickTop="1" thickBot="1" x14ac:dyDescent="0.2">
      <c r="A101"/>
      <c r="B101" s="326" t="s">
        <v>914</v>
      </c>
      <c r="C101" s="286" t="s">
        <v>1219</v>
      </c>
      <c r="D101" s="111">
        <f t="shared" ref="D101:I101" si="9">SUM(D95:D100)</f>
        <v>0</v>
      </c>
      <c r="E101" s="111">
        <f t="shared" si="9"/>
        <v>0</v>
      </c>
      <c r="F101" s="111">
        <f t="shared" si="9"/>
        <v>0</v>
      </c>
      <c r="G101" s="111">
        <f t="shared" si="9"/>
        <v>0</v>
      </c>
      <c r="H101" s="239">
        <f t="shared" si="9"/>
        <v>0</v>
      </c>
      <c r="I101" s="220">
        <f t="shared" si="9"/>
        <v>0</v>
      </c>
    </row>
    <row r="102" spans="1:9" ht="12" thickTop="1" thickBot="1" x14ac:dyDescent="0.2">
      <c r="A102"/>
      <c r="B102" s="206"/>
      <c r="C102" s="89"/>
      <c r="I102" s="230"/>
    </row>
    <row r="103" spans="1:9" ht="22.5" thickTop="1" thickBot="1" x14ac:dyDescent="0.2">
      <c r="A103"/>
      <c r="B103" s="326" t="s">
        <v>915</v>
      </c>
      <c r="C103" s="332" t="s">
        <v>1220</v>
      </c>
      <c r="D103" s="111">
        <f t="shared" ref="D103:I103" si="10">SUM(D45+D48+D76+D92+D101)</f>
        <v>0</v>
      </c>
      <c r="E103" s="111">
        <f t="shared" si="10"/>
        <v>0</v>
      </c>
      <c r="F103" s="111">
        <f t="shared" si="10"/>
        <v>0</v>
      </c>
      <c r="G103" s="111">
        <f t="shared" si="10"/>
        <v>0</v>
      </c>
      <c r="H103" s="239">
        <f t="shared" si="10"/>
        <v>0</v>
      </c>
      <c r="I103" s="220">
        <f t="shared" si="10"/>
        <v>0</v>
      </c>
    </row>
    <row r="104" spans="1:9" ht="12" thickTop="1" thickBot="1" x14ac:dyDescent="0.2">
      <c r="B104" s="206"/>
      <c r="C104" s="89"/>
      <c r="I104" s="230"/>
    </row>
    <row r="105" spans="1:9" ht="22.5" thickTop="1" thickBot="1" x14ac:dyDescent="0.2">
      <c r="A105"/>
      <c r="B105" s="326" t="s">
        <v>916</v>
      </c>
      <c r="C105" s="332" t="s">
        <v>1221</v>
      </c>
      <c r="D105" s="111">
        <f t="shared" ref="D105:I105" si="11">D103+D4</f>
        <v>0</v>
      </c>
      <c r="E105" s="111">
        <f t="shared" si="11"/>
        <v>0</v>
      </c>
      <c r="F105" s="111">
        <f t="shared" si="11"/>
        <v>0</v>
      </c>
      <c r="G105" s="111">
        <f t="shared" si="11"/>
        <v>0</v>
      </c>
      <c r="H105" s="239">
        <f t="shared" si="11"/>
        <v>0</v>
      </c>
      <c r="I105" s="220">
        <f t="shared" si="11"/>
        <v>0</v>
      </c>
    </row>
    <row r="106" spans="1:9" ht="11.25" thickTop="1" x14ac:dyDescent="0.15">
      <c r="B106" s="206"/>
      <c r="C106" s="89" t="s">
        <v>589</v>
      </c>
      <c r="I106" s="231"/>
    </row>
    <row r="107" spans="1:9" x14ac:dyDescent="0.15">
      <c r="A107" s="207" t="s">
        <v>990</v>
      </c>
      <c r="B107" s="326" t="s">
        <v>917</v>
      </c>
      <c r="C107" s="89" t="s">
        <v>820</v>
      </c>
      <c r="D107" s="26">
        <v>0</v>
      </c>
      <c r="E107" s="26">
        <v>0</v>
      </c>
      <c r="F107" s="26">
        <v>0</v>
      </c>
      <c r="G107" s="26">
        <v>0</v>
      </c>
      <c r="H107" s="218">
        <v>0</v>
      </c>
      <c r="I107" s="219">
        <f>SUM(G107+H107)</f>
        <v>0</v>
      </c>
    </row>
    <row r="108" spans="1:9" x14ac:dyDescent="0.15">
      <c r="A108" s="207" t="s">
        <v>494</v>
      </c>
      <c r="B108" s="326" t="s">
        <v>918</v>
      </c>
      <c r="C108" s="89" t="s">
        <v>138</v>
      </c>
      <c r="D108" s="26">
        <v>0</v>
      </c>
      <c r="E108" s="26">
        <v>0</v>
      </c>
      <c r="F108" s="26">
        <v>0</v>
      </c>
      <c r="G108" s="26">
        <v>0</v>
      </c>
      <c r="H108" s="218">
        <v>0</v>
      </c>
      <c r="I108" s="219">
        <f>SUM(G108+H108)</f>
        <v>0</v>
      </c>
    </row>
    <row r="109" spans="1:9" ht="11.25" thickBot="1" x14ac:dyDescent="0.2">
      <c r="A109" s="207"/>
      <c r="B109" s="204"/>
      <c r="C109" s="89"/>
      <c r="D109" s="3"/>
      <c r="E109" s="3"/>
      <c r="F109" s="3"/>
      <c r="G109" s="3"/>
      <c r="H109" s="3"/>
      <c r="I109" s="221"/>
    </row>
    <row r="110" spans="1:9" ht="12" thickTop="1" thickBot="1" x14ac:dyDescent="0.2">
      <c r="A110" s="207"/>
      <c r="B110" s="326" t="s">
        <v>919</v>
      </c>
      <c r="C110" s="286" t="s">
        <v>1484</v>
      </c>
      <c r="D110" s="111">
        <f t="shared" ref="D110:I110" si="12">SUM(D107:D108)</f>
        <v>0</v>
      </c>
      <c r="E110" s="111">
        <f t="shared" si="12"/>
        <v>0</v>
      </c>
      <c r="F110" s="111">
        <f t="shared" si="12"/>
        <v>0</v>
      </c>
      <c r="G110" s="111">
        <f t="shared" si="12"/>
        <v>0</v>
      </c>
      <c r="H110" s="239">
        <f t="shared" si="12"/>
        <v>0</v>
      </c>
      <c r="I110" s="220">
        <f t="shared" si="12"/>
        <v>0</v>
      </c>
    </row>
    <row r="111" spans="1:9" ht="12" thickTop="1" thickBot="1" x14ac:dyDescent="0.2">
      <c r="A111" s="207"/>
      <c r="B111" s="206"/>
      <c r="C111" s="89"/>
      <c r="D111" s="3"/>
      <c r="E111" s="3"/>
      <c r="F111" s="3"/>
      <c r="G111" s="3"/>
      <c r="H111" s="3"/>
      <c r="I111" s="232"/>
    </row>
    <row r="112" spans="1:9" ht="11.25" thickBot="1" x14ac:dyDescent="0.2">
      <c r="B112" s="326" t="s">
        <v>920</v>
      </c>
      <c r="C112" s="210" t="s">
        <v>1485</v>
      </c>
      <c r="D112" s="112">
        <f t="shared" ref="D112:I112" si="13">D105-D110</f>
        <v>0</v>
      </c>
      <c r="E112" s="112">
        <f t="shared" si="13"/>
        <v>0</v>
      </c>
      <c r="F112" s="112">
        <f t="shared" si="13"/>
        <v>0</v>
      </c>
      <c r="G112" s="112">
        <f t="shared" si="13"/>
        <v>0</v>
      </c>
      <c r="H112" s="265">
        <f t="shared" si="13"/>
        <v>0</v>
      </c>
      <c r="I112" s="131">
        <f t="shared" si="13"/>
        <v>0</v>
      </c>
    </row>
    <row r="113" spans="1:9" x14ac:dyDescent="0.15">
      <c r="I113" s="222"/>
    </row>
    <row r="114" spans="1:9" x14ac:dyDescent="0.15">
      <c r="A114" s="275" t="s">
        <v>584</v>
      </c>
      <c r="C114" s="201" t="s">
        <v>580</v>
      </c>
      <c r="I114" s="105"/>
    </row>
    <row r="115" spans="1:9" x14ac:dyDescent="0.15">
      <c r="A115" s="193" t="s">
        <v>62</v>
      </c>
      <c r="B115" s="326" t="s">
        <v>921</v>
      </c>
      <c r="C115" s="2" t="s">
        <v>586</v>
      </c>
      <c r="D115" s="26">
        <v>0</v>
      </c>
      <c r="E115" s="26">
        <v>0</v>
      </c>
      <c r="F115" s="26">
        <v>0</v>
      </c>
      <c r="G115" s="26">
        <v>0</v>
      </c>
      <c r="H115" s="218">
        <v>0</v>
      </c>
      <c r="I115" s="219">
        <f>SUM(G115+H115)</f>
        <v>0</v>
      </c>
    </row>
    <row r="117" spans="1:9" x14ac:dyDescent="0.15">
      <c r="A117" s="275" t="s">
        <v>585</v>
      </c>
      <c r="C117" s="201" t="s">
        <v>581</v>
      </c>
    </row>
    <row r="118" spans="1:9" x14ac:dyDescent="0.15">
      <c r="A118" s="275"/>
      <c r="C118" s="123" t="s">
        <v>0</v>
      </c>
    </row>
    <row r="119" spans="1:9" x14ac:dyDescent="0.15">
      <c r="A119" s="207" t="s">
        <v>990</v>
      </c>
      <c r="B119" s="326" t="s">
        <v>922</v>
      </c>
      <c r="C119" s="89" t="s">
        <v>820</v>
      </c>
      <c r="D119" s="26">
        <v>0</v>
      </c>
      <c r="E119" s="26">
        <v>0</v>
      </c>
      <c r="F119" s="26">
        <v>0</v>
      </c>
      <c r="G119" s="26">
        <v>0</v>
      </c>
      <c r="H119" s="218">
        <v>0</v>
      </c>
      <c r="I119" s="219">
        <f>SUM(G119+H119)</f>
        <v>0</v>
      </c>
    </row>
    <row r="120" spans="1:9" x14ac:dyDescent="0.15">
      <c r="A120" s="207" t="s">
        <v>494</v>
      </c>
      <c r="B120" s="326" t="s">
        <v>923</v>
      </c>
      <c r="C120" s="89" t="s">
        <v>138</v>
      </c>
      <c r="D120" s="26">
        <v>0</v>
      </c>
      <c r="E120" s="26">
        <v>0</v>
      </c>
      <c r="F120" s="26">
        <v>0</v>
      </c>
      <c r="G120" s="26">
        <v>0</v>
      </c>
      <c r="H120" s="218">
        <v>0</v>
      </c>
      <c r="I120" s="219">
        <f>SUM(G120+H120)</f>
        <v>0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2" fitToHeight="0" orientation="landscape" r:id="rId1"/>
  <headerFooter alignWithMargins="0">
    <oddFooter>&amp;CPage &amp;P of &amp;N&amp;R&amp;D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4"/>
  <dimension ref="A1:M21"/>
  <sheetViews>
    <sheetView zoomScaleNormal="100" workbookViewId="0"/>
  </sheetViews>
  <sheetFormatPr defaultColWidth="12" defaultRowHeight="11.25" customHeight="1" x14ac:dyDescent="0.15"/>
  <cols>
    <col min="1" max="1" width="32.83203125" customWidth="1"/>
    <col min="2" max="13" width="13.6640625" customWidth="1"/>
  </cols>
  <sheetData>
    <row r="1" spans="1:13" ht="11.25" customHeight="1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  <c r="M1" s="5" t="s">
        <v>949</v>
      </c>
    </row>
    <row r="2" spans="1:13" s="382" customFormat="1" ht="12.75" x14ac:dyDescent="0.2">
      <c r="A2" s="212" t="s">
        <v>950</v>
      </c>
    </row>
    <row r="4" spans="1:13" s="312" customFormat="1" ht="68.25" thickBot="1" x14ac:dyDescent="0.25">
      <c r="A4" s="415" t="s">
        <v>818</v>
      </c>
      <c r="B4" s="415" t="s">
        <v>668</v>
      </c>
      <c r="C4" s="415" t="s">
        <v>1096</v>
      </c>
      <c r="D4" s="415" t="s">
        <v>1411</v>
      </c>
      <c r="E4" s="415" t="s">
        <v>559</v>
      </c>
      <c r="F4" s="415" t="s">
        <v>1448</v>
      </c>
      <c r="G4" s="415" t="s">
        <v>1449</v>
      </c>
      <c r="H4" s="415" t="s">
        <v>1450</v>
      </c>
      <c r="I4" s="415" t="s">
        <v>1451</v>
      </c>
      <c r="J4" s="415" t="s">
        <v>1452</v>
      </c>
      <c r="K4" s="415" t="s">
        <v>675</v>
      </c>
      <c r="L4" s="415" t="s">
        <v>655</v>
      </c>
      <c r="M4" s="415" t="s">
        <v>1453</v>
      </c>
    </row>
    <row r="5" spans="1:13" ht="11.25" customHeight="1" thickTop="1" thickBot="1" x14ac:dyDescent="0.25">
      <c r="A5" s="39" t="s">
        <v>824</v>
      </c>
      <c r="B5" s="15">
        <f>GenFundREV!I4</f>
        <v>0</v>
      </c>
      <c r="C5" s="15">
        <f>CharterFundRev!I4</f>
        <v>0</v>
      </c>
      <c r="D5" s="15">
        <f>InsResv!I4</f>
        <v>0</v>
      </c>
      <c r="E5" s="15">
        <f>'CPP Fund'!I4</f>
        <v>0</v>
      </c>
      <c r="F5" s="15">
        <f>FoodServiceSRF!I4</f>
        <v>0</v>
      </c>
      <c r="G5" s="15">
        <f>GovGrants!I4</f>
        <v>0</v>
      </c>
      <c r="H5" s="15">
        <f>SCCTMSpRev!I4</f>
        <v>0</v>
      </c>
      <c r="I5" s="15">
        <f>PupActiv!I4</f>
        <v>0</v>
      </c>
      <c r="J5" s="15">
        <f>Transp!I4+OthSpecRev!I4+FullDayKOverride!I4</f>
        <v>0</v>
      </c>
      <c r="K5" s="15">
        <f>OtherEnterprise!I4</f>
        <v>0</v>
      </c>
      <c r="L5" s="15">
        <f>+RiskRelated!I4+OtherInternal!I4</f>
        <v>0</v>
      </c>
      <c r="M5" s="15">
        <f>SUM(B5:L5)</f>
        <v>0</v>
      </c>
    </row>
    <row r="6" spans="1:13" ht="11.25" customHeight="1" thickTop="1" x14ac:dyDescent="0.2">
      <c r="A6" s="40" t="s">
        <v>965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11.25" customHeight="1" x14ac:dyDescent="0.2">
      <c r="A7" s="42" t="s">
        <v>966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</row>
    <row r="8" spans="1:13" ht="11.25" customHeight="1" x14ac:dyDescent="0.2">
      <c r="A8" s="40" t="s">
        <v>967</v>
      </c>
      <c r="B8" s="44">
        <f>GenFundREV!I6</f>
        <v>0</v>
      </c>
      <c r="C8" s="44">
        <f>CharterFundRev!I6</f>
        <v>0</v>
      </c>
      <c r="D8" s="45"/>
      <c r="E8" s="45"/>
      <c r="F8" s="45"/>
      <c r="G8" s="45"/>
      <c r="H8" s="45"/>
      <c r="I8" s="45"/>
      <c r="J8" s="45"/>
      <c r="K8" s="45"/>
      <c r="L8" s="45"/>
      <c r="M8" s="44">
        <f t="shared" ref="M8:M18" si="0">SUM(B8:L8)</f>
        <v>0</v>
      </c>
    </row>
    <row r="9" spans="1:13" ht="11.25" customHeight="1" x14ac:dyDescent="0.2">
      <c r="A9" s="40" t="s">
        <v>1006</v>
      </c>
      <c r="B9" s="44">
        <f>GenFundREV!I51</f>
        <v>0</v>
      </c>
      <c r="C9" s="44">
        <f>CharterFundRev!I51</f>
        <v>0</v>
      </c>
      <c r="D9" s="44">
        <f>InsResv!I9</f>
        <v>0</v>
      </c>
      <c r="E9" s="45"/>
      <c r="F9" s="45"/>
      <c r="G9" s="45"/>
      <c r="H9" s="45"/>
      <c r="I9" s="45"/>
      <c r="J9" s="45"/>
      <c r="K9" s="45"/>
      <c r="L9" s="45"/>
      <c r="M9" s="44">
        <f t="shared" si="0"/>
        <v>0</v>
      </c>
    </row>
    <row r="10" spans="1:13" ht="11.25" customHeight="1" thickBot="1" x14ac:dyDescent="0.25">
      <c r="A10" s="39" t="s">
        <v>1007</v>
      </c>
      <c r="B10" s="15">
        <f>GenFundREV!I7</f>
        <v>0</v>
      </c>
      <c r="C10" s="15">
        <f>CharterFundRev!I7</f>
        <v>0</v>
      </c>
      <c r="D10" s="46"/>
      <c r="E10" s="46"/>
      <c r="F10" s="46"/>
      <c r="G10" s="46"/>
      <c r="H10" s="46"/>
      <c r="I10" s="46"/>
      <c r="J10" s="46"/>
      <c r="K10" s="46"/>
      <c r="L10" s="46"/>
      <c r="M10" s="44">
        <f t="shared" si="0"/>
        <v>0</v>
      </c>
    </row>
    <row r="11" spans="1:13" ht="11.25" customHeight="1" thickTop="1" x14ac:dyDescent="0.2">
      <c r="A11" s="42" t="s">
        <v>1008</v>
      </c>
      <c r="B11" s="132">
        <f>GenFundREV!I45-GenFundREV!I6-GenFundREV!I7</f>
        <v>0</v>
      </c>
      <c r="C11" s="132">
        <f>CharterFundRev!I45-CharterFundRev!I6-CharterFundRev!I7</f>
        <v>0</v>
      </c>
      <c r="D11" s="132">
        <f>InsResv!I6+InsResv!I7+InsResv!I8</f>
        <v>0</v>
      </c>
      <c r="E11" s="132">
        <f>'CPP Fund'!I6</f>
        <v>0</v>
      </c>
      <c r="F11" s="132">
        <f>SUM(FoodServiceSRF!I6:I9)</f>
        <v>0</v>
      </c>
      <c r="G11" s="132">
        <f>GovGrants!I63</f>
        <v>0</v>
      </c>
      <c r="H11" s="132">
        <f>SUM(SCCTMSpRev!I6:I11)</f>
        <v>0</v>
      </c>
      <c r="I11" s="132">
        <f>PupActiv!I6+PupActiv!I7+PupActiv!I8+PupActiv!I9</f>
        <v>0</v>
      </c>
      <c r="J11" s="132">
        <f>SUM(Transp!I6:I13)+OthSpecRev!I6+OthSpecRev!I7+SUM(FullDayKOverride!I6:I13)</f>
        <v>0</v>
      </c>
      <c r="K11" s="132">
        <f>SUM(OtherEnterprise!I6:I10)</f>
        <v>0</v>
      </c>
      <c r="L11" s="132">
        <f>SUM(RiskRelated!I6:I8)+SUM(OtherInternal!I6:I13)</f>
        <v>0</v>
      </c>
      <c r="M11" s="57">
        <f t="shared" si="0"/>
        <v>0</v>
      </c>
    </row>
    <row r="12" spans="1:13" ht="11.25" customHeight="1" x14ac:dyDescent="0.2">
      <c r="A12" s="133" t="s">
        <v>753</v>
      </c>
      <c r="B12" s="134">
        <f>GenFundREV!I48</f>
        <v>0</v>
      </c>
      <c r="C12" s="134">
        <f>CharterFundRev!I48</f>
        <v>0</v>
      </c>
      <c r="D12" s="134"/>
      <c r="E12" s="134">
        <f>'CPP Fund'!I7</f>
        <v>0</v>
      </c>
      <c r="F12" s="134"/>
      <c r="G12" s="134"/>
      <c r="H12" s="134"/>
      <c r="I12" s="134"/>
      <c r="J12" s="134"/>
      <c r="K12" s="134"/>
      <c r="L12" s="134"/>
      <c r="M12" s="134">
        <f t="shared" si="0"/>
        <v>0</v>
      </c>
    </row>
    <row r="13" spans="1:13" ht="11.25" customHeight="1" x14ac:dyDescent="0.2">
      <c r="A13" s="42" t="s">
        <v>1009</v>
      </c>
      <c r="B13" s="132">
        <f>GenFundREV!I76-GenFundREV!I51</f>
        <v>0</v>
      </c>
      <c r="C13" s="132">
        <f>CharterFundRev!I74-CharterFundRev!I51</f>
        <v>0</v>
      </c>
      <c r="D13" s="132"/>
      <c r="E13" s="132">
        <f>'CPP Fund'!I8</f>
        <v>0</v>
      </c>
      <c r="F13" s="132">
        <f>SUM(FoodServiceSRF!I10:I13)</f>
        <v>0</v>
      </c>
      <c r="G13" s="132">
        <f>GovGrants!I21</f>
        <v>0</v>
      </c>
      <c r="H13" s="132">
        <f>SUM(SCCTMSpRev!I12:I15)</f>
        <v>0</v>
      </c>
      <c r="I13" s="132">
        <f>PupActiv!I10</f>
        <v>0</v>
      </c>
      <c r="J13" s="132">
        <f>Transp!I14+OthSpecRev!I8+FullDayKOverride!I14</f>
        <v>0</v>
      </c>
      <c r="K13" s="132"/>
      <c r="L13" s="132"/>
      <c r="M13" s="134">
        <f t="shared" si="0"/>
        <v>0</v>
      </c>
    </row>
    <row r="14" spans="1:13" ht="11.25" customHeight="1" x14ac:dyDescent="0.2">
      <c r="A14" s="42" t="s">
        <v>1010</v>
      </c>
      <c r="B14" s="132">
        <f>GenFundREV!I92</f>
        <v>0</v>
      </c>
      <c r="C14" s="132">
        <f>CharterFundRev!I89</f>
        <v>0</v>
      </c>
      <c r="D14" s="132"/>
      <c r="E14" s="132">
        <f>'CPP Fund'!I9</f>
        <v>0</v>
      </c>
      <c r="F14" s="132">
        <f>SUM(FoodServiceSRF!I14:I17)</f>
        <v>0</v>
      </c>
      <c r="G14" s="132">
        <f>GovGrants!I48</f>
        <v>0</v>
      </c>
      <c r="H14" s="132">
        <f>SCCTMSpRev!I16</f>
        <v>0</v>
      </c>
      <c r="I14" s="132">
        <f>PupActiv!I11</f>
        <v>0</v>
      </c>
      <c r="J14" s="132">
        <f>OthSpecRev!I9</f>
        <v>0</v>
      </c>
      <c r="K14" s="132"/>
      <c r="L14" s="132"/>
      <c r="M14" s="134">
        <f t="shared" si="0"/>
        <v>0</v>
      </c>
    </row>
    <row r="15" spans="1:13" ht="11.25" customHeight="1" thickBot="1" x14ac:dyDescent="0.25">
      <c r="A15" s="39" t="s">
        <v>1011</v>
      </c>
      <c r="B15" s="15">
        <f>SUM(B6:B14)</f>
        <v>0</v>
      </c>
      <c r="C15" s="15">
        <f t="shared" ref="C15:L15" si="1">SUM(C6:C14)</f>
        <v>0</v>
      </c>
      <c r="D15" s="15">
        <f t="shared" si="1"/>
        <v>0</v>
      </c>
      <c r="E15" s="15">
        <f>SUM(E6:E14)</f>
        <v>0</v>
      </c>
      <c r="F15" s="15">
        <f t="shared" si="1"/>
        <v>0</v>
      </c>
      <c r="G15" s="15">
        <f t="shared" si="1"/>
        <v>0</v>
      </c>
      <c r="H15" s="15">
        <f>SUM(H6:H14)</f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  <c r="L15" s="15">
        <f t="shared" si="1"/>
        <v>0</v>
      </c>
      <c r="M15" s="139">
        <f t="shared" si="0"/>
        <v>0</v>
      </c>
    </row>
    <row r="16" spans="1:13" ht="11.25" customHeight="1" thickTop="1" x14ac:dyDescent="0.2">
      <c r="A16" s="40" t="s">
        <v>1073</v>
      </c>
      <c r="B16" s="44">
        <f>GenFundREV!I95</f>
        <v>0</v>
      </c>
      <c r="C16" s="44">
        <f>CharterFundRev!I92</f>
        <v>0</v>
      </c>
      <c r="D16" s="44">
        <f>InsResv!I10</f>
        <v>0</v>
      </c>
      <c r="E16" s="44">
        <f>'CPP Fund'!I10</f>
        <v>0</v>
      </c>
      <c r="F16" s="44">
        <f>FoodServiceSRF!I18</f>
        <v>0</v>
      </c>
      <c r="G16" s="44">
        <f>GovGrants!I69</f>
        <v>0</v>
      </c>
      <c r="H16" s="44">
        <f>SCCTMSpRev!I17</f>
        <v>0</v>
      </c>
      <c r="I16" s="44">
        <f>PupActiv!I12</f>
        <v>0</v>
      </c>
      <c r="J16" s="44">
        <f>Transp!I15+OthSpecRev!I10+FullDayKOverride!I15</f>
        <v>0</v>
      </c>
      <c r="K16" s="44">
        <f>OtherEnterprise!I11</f>
        <v>0</v>
      </c>
      <c r="L16" s="44">
        <f>RiskRelated!I9+OtherInternal!I14</f>
        <v>0</v>
      </c>
      <c r="M16" s="44">
        <f t="shared" si="0"/>
        <v>0</v>
      </c>
    </row>
    <row r="17" spans="1:13" ht="11.25" customHeight="1" x14ac:dyDescent="0.2">
      <c r="A17" s="40" t="s">
        <v>1012</v>
      </c>
      <c r="B17" s="44">
        <f>SUM(GenFundREV!I96:I100)</f>
        <v>0</v>
      </c>
      <c r="C17" s="44">
        <f>CharterFundRev!I93+CharterFundRev!I94+CharterFundRev!I95</f>
        <v>0</v>
      </c>
      <c r="D17" s="44">
        <f>InsResv!I12</f>
        <v>0</v>
      </c>
      <c r="E17" s="44">
        <f>'CPP Fund'!I12</f>
        <v>0</v>
      </c>
      <c r="F17" s="44">
        <f>FoodServiceSRF!I19</f>
        <v>0</v>
      </c>
      <c r="G17" s="44">
        <f>GovGrants!I84</f>
        <v>0</v>
      </c>
      <c r="H17" s="44">
        <f>SCCTMSpRev!I21+SCCTMSpRev!I20+SCCTMSpRev!I19</f>
        <v>0</v>
      </c>
      <c r="I17" s="44">
        <f>PupActiv!I13</f>
        <v>0</v>
      </c>
      <c r="J17" s="44">
        <f>Transp!I16+OthSpecRev!I11+FullDayKOverride!I16</f>
        <v>0</v>
      </c>
      <c r="K17" s="44">
        <f>OtherEnterprise!I12</f>
        <v>0</v>
      </c>
      <c r="L17" s="44">
        <f>RiskRelated!I10+OtherInternal!I15</f>
        <v>0</v>
      </c>
      <c r="M17" s="44">
        <f t="shared" si="0"/>
        <v>0</v>
      </c>
    </row>
    <row r="18" spans="1:13" ht="11.25" customHeight="1" thickBot="1" x14ac:dyDescent="0.25">
      <c r="A18" s="39" t="s">
        <v>1013</v>
      </c>
      <c r="B18" s="15">
        <f>-GenFundREV!I110</f>
        <v>0</v>
      </c>
      <c r="C18" s="15">
        <f>-CharterFundRev!I106</f>
        <v>0</v>
      </c>
      <c r="D18" s="15">
        <f>InsResv!I11</f>
        <v>0</v>
      </c>
      <c r="E18" s="15">
        <f>'CPP Fund'!I11</f>
        <v>0</v>
      </c>
      <c r="F18" s="15"/>
      <c r="G18" s="15"/>
      <c r="H18" s="15"/>
      <c r="I18" s="15"/>
      <c r="J18" s="15"/>
      <c r="K18" s="15"/>
      <c r="L18" s="15"/>
      <c r="M18" s="15">
        <f t="shared" si="0"/>
        <v>0</v>
      </c>
    </row>
    <row r="19" spans="1:13" ht="11.25" customHeight="1" thickTop="1" thickBot="1" x14ac:dyDescent="0.25">
      <c r="A19" s="39" t="s">
        <v>1014</v>
      </c>
      <c r="B19" s="15">
        <f>SUM(B15:B18)</f>
        <v>0</v>
      </c>
      <c r="C19" s="15">
        <f t="shared" ref="C19:M19" si="2">SUM(C15:C18)</f>
        <v>0</v>
      </c>
      <c r="D19" s="15">
        <f>SUM(D15:D18)</f>
        <v>0</v>
      </c>
      <c r="E19" s="15">
        <f t="shared" si="2"/>
        <v>0</v>
      </c>
      <c r="F19" s="15">
        <f t="shared" si="2"/>
        <v>0</v>
      </c>
      <c r="G19" s="15">
        <f t="shared" si="2"/>
        <v>0</v>
      </c>
      <c r="H19" s="15">
        <f>SUM(H15:H18)</f>
        <v>0</v>
      </c>
      <c r="I19" s="15">
        <f>SUM(I15:I18)</f>
        <v>0</v>
      </c>
      <c r="J19" s="15">
        <f t="shared" si="2"/>
        <v>0</v>
      </c>
      <c r="K19" s="15">
        <f t="shared" si="2"/>
        <v>0</v>
      </c>
      <c r="L19" s="15">
        <f t="shared" si="2"/>
        <v>0</v>
      </c>
      <c r="M19" s="15">
        <f t="shared" si="2"/>
        <v>0</v>
      </c>
    </row>
    <row r="20" spans="1:13" ht="11.25" customHeight="1" thickTop="1" x14ac:dyDescent="0.2">
      <c r="A20" s="42" t="s">
        <v>1015</v>
      </c>
      <c r="B20" s="86">
        <f>'Page 1 - FY2024-25'!$C$7</f>
        <v>0</v>
      </c>
      <c r="C20" s="86">
        <f>'Page 1 - FY2024-25'!$C$7</f>
        <v>0</v>
      </c>
      <c r="D20" s="86">
        <f>'Page 1 - FY2024-25'!$C$7</f>
        <v>0</v>
      </c>
      <c r="E20" s="86">
        <f>'Page 1 - FY2024-25'!$C$7</f>
        <v>0</v>
      </c>
      <c r="F20" s="86">
        <f>'Page 1 - FY2024-25'!$C$7</f>
        <v>0</v>
      </c>
      <c r="G20" s="86">
        <f>'Page 1 - FY2024-25'!$C$7</f>
        <v>0</v>
      </c>
      <c r="H20" s="86">
        <f>'Page 1 - FY2024-25'!$C$7</f>
        <v>0</v>
      </c>
      <c r="I20" s="86">
        <f>'Page 1 - FY2024-25'!$C$7</f>
        <v>0</v>
      </c>
      <c r="J20" s="86">
        <f>'Page 1 - FY2024-25'!$C$7</f>
        <v>0</v>
      </c>
      <c r="K20" s="86">
        <f>'Page 1 - FY2024-25'!$C$7</f>
        <v>0</v>
      </c>
      <c r="L20" s="86">
        <f>'Page 1 - FY2024-25'!$C$7</f>
        <v>0</v>
      </c>
      <c r="M20" s="86">
        <f>'Page 1 - FY2024-25'!$C$7</f>
        <v>0</v>
      </c>
    </row>
    <row r="21" spans="1:13" ht="11.25" customHeight="1" x14ac:dyDescent="0.2">
      <c r="A21" s="42" t="s">
        <v>1016</v>
      </c>
      <c r="B21" s="49" t="e">
        <f>B19/B20</f>
        <v>#DIV/0!</v>
      </c>
      <c r="C21" s="49" t="e">
        <f>C19/C20</f>
        <v>#DIV/0!</v>
      </c>
      <c r="D21" s="49" t="e">
        <f>D19/D20</f>
        <v>#DIV/0!</v>
      </c>
      <c r="E21" s="49" t="e">
        <f t="shared" ref="E21:M21" si="3">E19/E20</f>
        <v>#DIV/0!</v>
      </c>
      <c r="F21" s="49" t="e">
        <f t="shared" si="3"/>
        <v>#DIV/0!</v>
      </c>
      <c r="G21" s="49" t="e">
        <f t="shared" si="3"/>
        <v>#DIV/0!</v>
      </c>
      <c r="H21" s="49" t="e">
        <f>H19/H20</f>
        <v>#DIV/0!</v>
      </c>
      <c r="I21" s="49" t="e">
        <f>I19/I20</f>
        <v>#DIV/0!</v>
      </c>
      <c r="J21" s="49" t="e">
        <f t="shared" si="3"/>
        <v>#DIV/0!</v>
      </c>
      <c r="K21" s="49" t="e">
        <f t="shared" si="3"/>
        <v>#DIV/0!</v>
      </c>
      <c r="L21" s="49" t="e">
        <f t="shared" si="3"/>
        <v>#DIV/0!</v>
      </c>
      <c r="M21" s="49" t="e">
        <f t="shared" si="3"/>
        <v>#DIV/0!</v>
      </c>
    </row>
  </sheetData>
  <sheetProtection formatCells="0" formatColumns="0" formatRows="0"/>
  <phoneticPr fontId="12" type="noConversion"/>
  <pageMargins left="0.25" right="0.25" top="0.5" bottom="0.75" header="0.5" footer="0.5"/>
  <pageSetup scale="90" firstPageNumber="57" orientation="landscape" r:id="rId1"/>
  <headerFooter alignWithMargins="0">
    <oddFooter>&amp;CPage &amp;P of &amp;N&amp;R&amp;D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5"/>
  <dimension ref="A1:M24"/>
  <sheetViews>
    <sheetView zoomScaleNormal="100" workbookViewId="0"/>
  </sheetViews>
  <sheetFormatPr defaultColWidth="12" defaultRowHeight="10.5" x14ac:dyDescent="0.15"/>
  <cols>
    <col min="1" max="1" width="31.6640625" customWidth="1"/>
    <col min="2" max="13" width="13.6640625" customWidth="1"/>
  </cols>
  <sheetData>
    <row r="1" spans="1:13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  <c r="M1" s="5"/>
    </row>
    <row r="2" spans="1:13" s="382" customFormat="1" ht="12.75" x14ac:dyDescent="0.2">
      <c r="A2" s="212" t="s">
        <v>1017</v>
      </c>
    </row>
    <row r="3" spans="1:13" ht="11.25" customHeight="1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68.25" thickBot="1" x14ac:dyDescent="0.25">
      <c r="A4" s="415" t="s">
        <v>818</v>
      </c>
      <c r="B4" s="415" t="s">
        <v>668</v>
      </c>
      <c r="C4" s="415" t="s">
        <v>1096</v>
      </c>
      <c r="D4" s="415" t="s">
        <v>1411</v>
      </c>
      <c r="E4" s="415" t="s">
        <v>559</v>
      </c>
      <c r="F4" s="415" t="s">
        <v>1448</v>
      </c>
      <c r="G4" s="415" t="s">
        <v>1449</v>
      </c>
      <c r="H4" s="415" t="s">
        <v>1450</v>
      </c>
      <c r="I4" s="415" t="s">
        <v>1451</v>
      </c>
      <c r="J4" s="415" t="s">
        <v>1452</v>
      </c>
      <c r="K4" s="415" t="s">
        <v>675</v>
      </c>
      <c r="L4" s="415" t="s">
        <v>655</v>
      </c>
      <c r="M4" s="415" t="s">
        <v>1453</v>
      </c>
    </row>
    <row r="5" spans="1:13" ht="12" thickTop="1" x14ac:dyDescent="0.2">
      <c r="A5" s="40" t="s">
        <v>1018</v>
      </c>
      <c r="B5" s="44">
        <f>GenFundExp!I1011</f>
        <v>0</v>
      </c>
      <c r="C5" s="44">
        <f>CharterFundExp!I1011</f>
        <v>0</v>
      </c>
      <c r="D5" s="44"/>
      <c r="E5" s="44">
        <f>'CPP Fund'!I54</f>
        <v>0</v>
      </c>
      <c r="F5" s="44"/>
      <c r="G5" s="44"/>
      <c r="H5" s="44"/>
      <c r="I5" s="44">
        <f>PupActiv!I35</f>
        <v>0</v>
      </c>
      <c r="J5" s="44">
        <f>OthSpecRev!I31+FullDayKOverride!I33</f>
        <v>0</v>
      </c>
      <c r="K5" s="44"/>
      <c r="L5" s="44"/>
      <c r="M5" s="44">
        <f>SUM(B5:L5)</f>
        <v>0</v>
      </c>
    </row>
    <row r="6" spans="1:13" ht="11.25" x14ac:dyDescent="0.2">
      <c r="A6" s="40" t="s">
        <v>1019</v>
      </c>
      <c r="B6" s="44">
        <f>GenFundExp2!I38+GenFundExp2!I73+GenFundExp2!I108</f>
        <v>0</v>
      </c>
      <c r="C6" s="44">
        <f>CharterFundExp2!I38+CharterFundExp2!I73+CharterFundExp2!I108</f>
        <v>0</v>
      </c>
      <c r="D6" s="44"/>
      <c r="E6" s="44"/>
      <c r="F6" s="44"/>
      <c r="G6" s="44"/>
      <c r="H6" s="44"/>
      <c r="I6" s="44"/>
      <c r="J6" s="44"/>
      <c r="K6" s="44"/>
      <c r="L6" s="44"/>
      <c r="M6" s="44">
        <f>SUM(B6:L6)</f>
        <v>0</v>
      </c>
    </row>
    <row r="7" spans="1:13" ht="12" thickBot="1" x14ac:dyDescent="0.25">
      <c r="A7" s="39" t="s">
        <v>1020</v>
      </c>
      <c r="B7" s="15">
        <f>GenFundExp2!I231</f>
        <v>0</v>
      </c>
      <c r="C7" s="15">
        <f>CharterFundExp2!I231</f>
        <v>0</v>
      </c>
      <c r="D7" s="15"/>
      <c r="E7" s="15"/>
      <c r="F7" s="15"/>
      <c r="G7" s="15"/>
      <c r="H7" s="15"/>
      <c r="I7" s="15"/>
      <c r="J7" s="15"/>
      <c r="K7" s="15"/>
      <c r="L7" s="15"/>
      <c r="M7" s="15">
        <f>SUM(B7:L7)</f>
        <v>0</v>
      </c>
    </row>
    <row r="8" spans="1:13" ht="12.75" thickTop="1" thickBot="1" x14ac:dyDescent="0.25">
      <c r="A8" s="39" t="s">
        <v>1021</v>
      </c>
      <c r="B8" s="15">
        <f>SUM(B5:B7)</f>
        <v>0</v>
      </c>
      <c r="C8" s="15">
        <f t="shared" ref="C8:K8" si="0">SUM(C5:C7)</f>
        <v>0</v>
      </c>
      <c r="D8" s="15">
        <f>SUM(D5:D7)</f>
        <v>0</v>
      </c>
      <c r="E8" s="15">
        <f t="shared" si="0"/>
        <v>0</v>
      </c>
      <c r="F8" s="15">
        <f t="shared" si="0"/>
        <v>0</v>
      </c>
      <c r="G8" s="15">
        <f>SUM(G5:G7)</f>
        <v>0</v>
      </c>
      <c r="H8" s="15">
        <f>SUM(H5:H7)</f>
        <v>0</v>
      </c>
      <c r="I8" s="15">
        <f>SUM(I5:I7)</f>
        <v>0</v>
      </c>
      <c r="J8" s="15">
        <f>SUM(J5:J7)</f>
        <v>0</v>
      </c>
      <c r="K8" s="15">
        <f t="shared" si="0"/>
        <v>0</v>
      </c>
      <c r="L8" s="15">
        <f>SUM(L5:L7)</f>
        <v>0</v>
      </c>
      <c r="M8" s="15">
        <f>SUM(M5:M7)</f>
        <v>0</v>
      </c>
    </row>
    <row r="9" spans="1:13" ht="12" thickTop="1" x14ac:dyDescent="0.2">
      <c r="A9" s="51" t="s">
        <v>1022</v>
      </c>
      <c r="B9" s="47"/>
      <c r="C9" s="47"/>
      <c r="D9" s="47"/>
      <c r="E9" s="132">
        <f>'CPP Fund'!I105</f>
        <v>0</v>
      </c>
      <c r="F9" s="132"/>
      <c r="G9" s="47"/>
      <c r="H9" s="132">
        <f>SCCTMSpRev!I65</f>
        <v>0</v>
      </c>
      <c r="I9" s="132">
        <f>PupActiv!I48</f>
        <v>0</v>
      </c>
      <c r="J9" s="47"/>
      <c r="K9" s="47"/>
      <c r="L9" s="132">
        <f>RiskRelated!I31+OtherInternal!I36</f>
        <v>0</v>
      </c>
      <c r="M9" s="132">
        <f t="shared" ref="M9:M14" si="1">SUM(B9:L9)</f>
        <v>0</v>
      </c>
    </row>
    <row r="10" spans="1:13" ht="11.25" x14ac:dyDescent="0.2">
      <c r="A10" s="40" t="s">
        <v>1023</v>
      </c>
      <c r="B10" s="44">
        <f>GenFundExp2!I137+GenFundExp2!I166+GenFundExp2!I195</f>
        <v>0</v>
      </c>
      <c r="C10" s="44">
        <f>CharterFundExp2!I137+CharterFundExp2!I166+CharterFundExp2!I195</f>
        <v>0</v>
      </c>
      <c r="D10" s="44"/>
      <c r="E10" s="44"/>
      <c r="F10" s="44"/>
      <c r="G10" s="44"/>
      <c r="H10" s="44"/>
      <c r="I10" s="44"/>
      <c r="J10" s="44"/>
      <c r="K10" s="44"/>
      <c r="L10" s="44"/>
      <c r="M10" s="44">
        <f t="shared" si="1"/>
        <v>0</v>
      </c>
    </row>
    <row r="11" spans="1:13" ht="11.25" x14ac:dyDescent="0.2">
      <c r="A11" s="40" t="s">
        <v>1024</v>
      </c>
      <c r="B11" s="44">
        <f>GenFundExp2!I319</f>
        <v>0</v>
      </c>
      <c r="C11" s="44">
        <f>CharterFundExp2!I319</f>
        <v>0</v>
      </c>
      <c r="D11" s="44"/>
      <c r="E11" s="44"/>
      <c r="F11" s="44"/>
      <c r="G11" s="44"/>
      <c r="H11" s="44"/>
      <c r="I11" s="44"/>
      <c r="J11" s="44"/>
      <c r="K11" s="44"/>
      <c r="L11" s="44"/>
      <c r="M11" s="44">
        <f t="shared" si="1"/>
        <v>0</v>
      </c>
    </row>
    <row r="12" spans="1:13" ht="11.25" x14ac:dyDescent="0.2">
      <c r="A12" s="40" t="s">
        <v>1025</v>
      </c>
      <c r="B12" s="44">
        <f>GenFundExp2!I356</f>
        <v>0</v>
      </c>
      <c r="C12" s="44">
        <f>CharterFundExp2!I356</f>
        <v>0</v>
      </c>
      <c r="D12" s="44"/>
      <c r="E12" s="44"/>
      <c r="F12" s="44"/>
      <c r="G12" s="44"/>
      <c r="H12" s="44"/>
      <c r="I12" s="44"/>
      <c r="J12" s="44">
        <f>Transp!I35</f>
        <v>0</v>
      </c>
      <c r="K12" s="44"/>
      <c r="L12" s="44"/>
      <c r="M12" s="44">
        <f t="shared" si="1"/>
        <v>0</v>
      </c>
    </row>
    <row r="13" spans="1:13" ht="11.25" x14ac:dyDescent="0.2">
      <c r="A13" s="40" t="s">
        <v>1026</v>
      </c>
      <c r="B13" s="44">
        <f>GenFundExp2!I471</f>
        <v>0</v>
      </c>
      <c r="C13" s="44">
        <f>CharterFundExp2!I471</f>
        <v>0</v>
      </c>
      <c r="D13" s="44"/>
      <c r="E13" s="44"/>
      <c r="F13" s="44">
        <f>FoodServiceSRF!I46</f>
        <v>0</v>
      </c>
      <c r="G13" s="44"/>
      <c r="H13" s="44"/>
      <c r="I13" s="44"/>
      <c r="J13" s="44"/>
      <c r="K13" s="44"/>
      <c r="L13" s="44"/>
      <c r="M13" s="44">
        <f t="shared" si="1"/>
        <v>0</v>
      </c>
    </row>
    <row r="14" spans="1:13" ht="12" thickBot="1" x14ac:dyDescent="0.25">
      <c r="A14" s="39" t="s">
        <v>1027</v>
      </c>
      <c r="B14" s="15">
        <f>GenFundExp2!I260+GenFundExp2!I289+GenFundExp2!I385+GenFundExp2!I414+GenFundExp2!I442+GenFundExp2!I492+GenFundExp2!I602+GenFundExp2!I513</f>
        <v>0</v>
      </c>
      <c r="C14" s="15">
        <f>CharterFundExp2!I260+CharterFundExp2!I289+CharterFundExp2!I385+CharterFundExp2!I414+CharterFundExp2!I442+CharterFundExp2!I492+CharterFundExp2!I602+CharterFundExp2!I513</f>
        <v>0</v>
      </c>
      <c r="D14" s="15"/>
      <c r="E14" s="15"/>
      <c r="F14" s="15"/>
      <c r="G14" s="15"/>
      <c r="H14" s="15"/>
      <c r="I14" s="15"/>
      <c r="J14" s="15"/>
      <c r="K14" s="15"/>
      <c r="L14" s="15"/>
      <c r="M14" s="15">
        <f t="shared" si="1"/>
        <v>0</v>
      </c>
    </row>
    <row r="15" spans="1:13" ht="12.75" thickTop="1" thickBot="1" x14ac:dyDescent="0.25">
      <c r="A15" s="39" t="s">
        <v>1028</v>
      </c>
      <c r="B15" s="15">
        <f>SUM(B9:B14)</f>
        <v>0</v>
      </c>
      <c r="C15" s="15">
        <f>SUM(C9:C14)</f>
        <v>0</v>
      </c>
      <c r="D15" s="15">
        <f>SUM(D9:D14)</f>
        <v>0</v>
      </c>
      <c r="E15" s="15">
        <f t="shared" ref="E15:L15" si="2">SUM(E9:E14)</f>
        <v>0</v>
      </c>
      <c r="F15" s="15">
        <f t="shared" si="2"/>
        <v>0</v>
      </c>
      <c r="G15" s="15">
        <f t="shared" si="2"/>
        <v>0</v>
      </c>
      <c r="H15" s="15">
        <f t="shared" ref="H15" si="3">SUM(H9:H14)</f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5">
        <f t="shared" si="2"/>
        <v>0</v>
      </c>
      <c r="M15" s="15">
        <f>SUM(M9:M14)</f>
        <v>0</v>
      </c>
    </row>
    <row r="16" spans="1:13" ht="12" thickTop="1" x14ac:dyDescent="0.2">
      <c r="A16" s="40" t="s">
        <v>1029</v>
      </c>
      <c r="B16" s="44">
        <f>GenFundExp2!I542+GenFundExp2!I571</f>
        <v>0</v>
      </c>
      <c r="C16" s="44">
        <f>CharterFundExp2!I542+CharterFundExp2!I571</f>
        <v>0</v>
      </c>
      <c r="D16" s="44"/>
      <c r="E16" s="44"/>
      <c r="F16" s="44"/>
      <c r="G16" s="44"/>
      <c r="H16" s="44"/>
      <c r="I16" s="44"/>
      <c r="J16" s="44"/>
      <c r="K16" s="44"/>
      <c r="L16" s="44"/>
      <c r="M16" s="44">
        <f>SUM(B16:L16)</f>
        <v>0</v>
      </c>
    </row>
    <row r="17" spans="1:13" ht="11.25" x14ac:dyDescent="0.2">
      <c r="A17" s="40" t="s">
        <v>1030</v>
      </c>
      <c r="B17" s="44">
        <f>GenFundExp2!I611+GenFundExp2!I612</f>
        <v>0</v>
      </c>
      <c r="C17" s="44">
        <f>CharterFundExp2!I611+CharterFundExp2!I612</f>
        <v>0</v>
      </c>
      <c r="D17" s="44"/>
      <c r="E17" s="44"/>
      <c r="F17" s="44"/>
      <c r="G17" s="44"/>
      <c r="H17" s="44"/>
      <c r="I17" s="44"/>
      <c r="J17" s="44">
        <f>OthSpecRev!I51</f>
        <v>0</v>
      </c>
      <c r="K17" s="44"/>
      <c r="L17" s="44"/>
      <c r="M17" s="44">
        <f>SUM(B17:L17)</f>
        <v>0</v>
      </c>
    </row>
    <row r="18" spans="1:13" ht="12" thickBot="1" x14ac:dyDescent="0.25">
      <c r="A18" s="39" t="s">
        <v>1031</v>
      </c>
      <c r="B18" s="44">
        <f>GenFundExp2!I609+GenFundExp2!I614</f>
        <v>0</v>
      </c>
      <c r="C18" s="44">
        <f>CharterFundExp2!I609+CharterFundExp2!I614</f>
        <v>0</v>
      </c>
      <c r="D18" s="15">
        <f>InsResv!I36</f>
        <v>0</v>
      </c>
      <c r="E18" s="15">
        <f>+'CPP Fund'!I107+'CPP Fund'!I108</f>
        <v>0</v>
      </c>
      <c r="F18" s="15"/>
      <c r="G18" s="15"/>
      <c r="H18" s="15"/>
      <c r="I18" s="15"/>
      <c r="J18" s="44">
        <f>OthSpecRev!I43</f>
        <v>0</v>
      </c>
      <c r="K18" s="15">
        <f>OtherEnterprise!I33</f>
        <v>0</v>
      </c>
      <c r="L18" s="15"/>
      <c r="M18" s="15">
        <f>SUM(B18:L18)</f>
        <v>0</v>
      </c>
    </row>
    <row r="19" spans="1:13" ht="12.75" thickTop="1" thickBot="1" x14ac:dyDescent="0.25">
      <c r="A19" s="52" t="s">
        <v>1032</v>
      </c>
      <c r="B19" s="53">
        <f t="shared" ref="B19:K19" si="4">SUM(B15:B18)+B8</f>
        <v>0</v>
      </c>
      <c r="C19" s="53">
        <f t="shared" si="4"/>
        <v>0</v>
      </c>
      <c r="D19" s="53">
        <f>SUM(D15:D18)+D8</f>
        <v>0</v>
      </c>
      <c r="E19" s="53">
        <f t="shared" si="4"/>
        <v>0</v>
      </c>
      <c r="F19" s="53">
        <f t="shared" si="4"/>
        <v>0</v>
      </c>
      <c r="G19" s="53">
        <f>GovGrants!I168</f>
        <v>0</v>
      </c>
      <c r="H19" s="53">
        <f>SUM(H15:H18)+H8</f>
        <v>0</v>
      </c>
      <c r="I19" s="53">
        <f>SUM(I15:I18)+I8</f>
        <v>0</v>
      </c>
      <c r="J19" s="53">
        <f>SUM(J15:J18)+J8</f>
        <v>0</v>
      </c>
      <c r="K19" s="53">
        <f t="shared" si="4"/>
        <v>0</v>
      </c>
      <c r="L19" s="53">
        <f>SUM(L15:L18)+L8</f>
        <v>0</v>
      </c>
      <c r="M19" s="53">
        <f>SUM(B19:L19)</f>
        <v>0</v>
      </c>
    </row>
    <row r="20" spans="1:13" ht="12" thickTop="1" x14ac:dyDescent="0.2">
      <c r="A20" s="40" t="s">
        <v>1015</v>
      </c>
      <c r="B20" s="48">
        <f>'Page 1 - FY2024-25'!$C7</f>
        <v>0</v>
      </c>
      <c r="C20" s="48">
        <f>'Page 1 - FY2024-25'!$C7</f>
        <v>0</v>
      </c>
      <c r="D20" s="48">
        <f>'Page 1 - FY2024-25'!$C7</f>
        <v>0</v>
      </c>
      <c r="E20" s="48">
        <f>'Page 1 - FY2024-25'!$C7</f>
        <v>0</v>
      </c>
      <c r="F20" s="48">
        <f>'Page 1 - FY2024-25'!$C7</f>
        <v>0</v>
      </c>
      <c r="G20" s="48">
        <f>'Page 1 - FY2024-25'!$C7</f>
        <v>0</v>
      </c>
      <c r="H20" s="48">
        <f>'Page 1 - FY2024-25'!$C7</f>
        <v>0</v>
      </c>
      <c r="I20" s="48">
        <f>'Page 1 - FY2024-25'!$C7</f>
        <v>0</v>
      </c>
      <c r="J20" s="48">
        <f>'Page 1 - FY2024-25'!$C7</f>
        <v>0</v>
      </c>
      <c r="K20" s="48">
        <f>'Page 1 - FY2024-25'!$C7</f>
        <v>0</v>
      </c>
      <c r="L20" s="48">
        <f>'Page 1 - FY2024-25'!$C7</f>
        <v>0</v>
      </c>
      <c r="M20" s="48">
        <f>'Page 1 - FY2024-25'!$C7</f>
        <v>0</v>
      </c>
    </row>
    <row r="21" spans="1:13" ht="12" thickBot="1" x14ac:dyDescent="0.25">
      <c r="A21" s="40" t="s">
        <v>1033</v>
      </c>
      <c r="B21" s="44" t="e">
        <f t="shared" ref="B21:K21" si="5">B19/B20</f>
        <v>#DIV/0!</v>
      </c>
      <c r="C21" s="44" t="e">
        <f t="shared" si="5"/>
        <v>#DIV/0!</v>
      </c>
      <c r="D21" s="44" t="e">
        <f>D19/D20</f>
        <v>#DIV/0!</v>
      </c>
      <c r="E21" s="44" t="e">
        <f t="shared" si="5"/>
        <v>#DIV/0!</v>
      </c>
      <c r="F21" s="44" t="e">
        <f t="shared" si="5"/>
        <v>#DIV/0!</v>
      </c>
      <c r="G21" s="44" t="e">
        <f>G19/G20</f>
        <v>#DIV/0!</v>
      </c>
      <c r="H21" s="44" t="e">
        <f>H19/H20</f>
        <v>#DIV/0!</v>
      </c>
      <c r="I21" s="44" t="e">
        <f>I19/I20</f>
        <v>#DIV/0!</v>
      </c>
      <c r="J21" s="44" t="e">
        <f>J19/J20</f>
        <v>#DIV/0!</v>
      </c>
      <c r="K21" s="44" t="e">
        <f t="shared" si="5"/>
        <v>#DIV/0!</v>
      </c>
      <c r="L21" s="44" t="e">
        <f>L19/L20</f>
        <v>#DIV/0!</v>
      </c>
      <c r="M21" s="44" t="e">
        <f>M19/M20</f>
        <v>#DIV/0!</v>
      </c>
    </row>
    <row r="22" spans="1:13" ht="12" thickTop="1" x14ac:dyDescent="0.2">
      <c r="A22" s="54" t="s">
        <v>829</v>
      </c>
      <c r="B22" s="55">
        <f>GenFundExp2!I621</f>
        <v>0</v>
      </c>
      <c r="C22" s="55">
        <f>CharterFundExp2!I621</f>
        <v>0</v>
      </c>
      <c r="D22" s="55">
        <f>InsResv!I40</f>
        <v>0</v>
      </c>
      <c r="E22" s="55">
        <f>'CPP Fund'!I115</f>
        <v>0</v>
      </c>
      <c r="F22" s="55">
        <f>FoodServiceSRF!I72</f>
        <v>0</v>
      </c>
      <c r="G22" s="55">
        <f>GovGrants!I173</f>
        <v>0</v>
      </c>
      <c r="H22" s="55">
        <f>SCCTMSpRev!I79</f>
        <v>0</v>
      </c>
      <c r="I22" s="55">
        <f>PupActiv!I54</f>
        <v>0</v>
      </c>
      <c r="J22" s="55">
        <f>Transp!I39+OthSpecRev!I57+FullDayKOverride!I37</f>
        <v>0</v>
      </c>
      <c r="K22" s="55">
        <f>OtherEnterprise!I37</f>
        <v>0</v>
      </c>
      <c r="L22" s="55">
        <f>RiskRelated!I35+OtherInternal!I40</f>
        <v>0</v>
      </c>
      <c r="M22" s="55">
        <f>SUM(B22:L22)</f>
        <v>0</v>
      </c>
    </row>
    <row r="23" spans="1:13" ht="12" thickBot="1" x14ac:dyDescent="0.25">
      <c r="A23" s="40" t="s">
        <v>754</v>
      </c>
      <c r="B23" s="44">
        <f>GenFundExp2!I626-GenFundExp2!I621</f>
        <v>0</v>
      </c>
      <c r="C23" s="44">
        <f>CharterFundExp2!I625-CharterFundExp2!I621</f>
        <v>0</v>
      </c>
      <c r="D23" s="44">
        <f>InsResv!I44-InsResv!I40</f>
        <v>0</v>
      </c>
      <c r="E23" s="44">
        <f>'CPP Fund'!I119-'CPP Fund'!I115</f>
        <v>0</v>
      </c>
      <c r="F23" s="44">
        <f>FoodServiceSRF!I76-FoodServiceSRF!I72</f>
        <v>0</v>
      </c>
      <c r="G23" s="44">
        <f>GovGrants!I177-GovGrants!I173</f>
        <v>0</v>
      </c>
      <c r="H23" s="44">
        <f>SCCTMSpRev!I83-H22</f>
        <v>0</v>
      </c>
      <c r="I23" s="44">
        <f>PupActiv!I58-PupActiv!I54</f>
        <v>0</v>
      </c>
      <c r="J23" s="44">
        <f>Transp!I43-Transp!I39+OthSpecRev!I61-OthSpecRev!I57+FullDayKOverride!I41-FullDayKOverride!I37</f>
        <v>0</v>
      </c>
      <c r="K23" s="44">
        <f>OtherEnterprise!I41-OtherEnterprise!I37</f>
        <v>0</v>
      </c>
      <c r="L23" s="44">
        <f>RiskRelated!I39-RiskRelated!I35+OtherInternal!I44-OtherInternal!I40</f>
        <v>0</v>
      </c>
      <c r="M23" s="44">
        <f>SUM(B23:L23)</f>
        <v>0</v>
      </c>
    </row>
    <row r="24" spans="1:13" ht="12" thickTop="1" x14ac:dyDescent="0.2">
      <c r="A24" s="51" t="s">
        <v>947</v>
      </c>
      <c r="B24" s="56">
        <f>SUM(GenFundExp2!I632:'GenFundExp2'!I646)</f>
        <v>0</v>
      </c>
      <c r="C24" s="56">
        <f>SUM(CharterFundExp2!I631:'CharterFundExp2'!I645)</f>
        <v>0</v>
      </c>
      <c r="D24" s="57"/>
      <c r="E24" s="57"/>
      <c r="F24" s="57"/>
      <c r="G24" s="57"/>
      <c r="H24" s="57"/>
      <c r="I24" s="57"/>
      <c r="J24" s="57"/>
      <c r="K24" s="57"/>
      <c r="L24" s="57"/>
      <c r="M24" s="57">
        <f>SUM(B24:L24)</f>
        <v>0</v>
      </c>
    </row>
  </sheetData>
  <sheetProtection formatCells="0" formatColumns="0" formatRows="0"/>
  <phoneticPr fontId="12" type="noConversion"/>
  <pageMargins left="0.25" right="0.25" top="0.5" bottom="0.75" header="0.5" footer="0.5"/>
  <pageSetup scale="90" firstPageNumber="58" orientation="landscape" r:id="rId1"/>
  <headerFooter alignWithMargins="0">
    <oddFooter>&amp;CPage &amp;P of &amp;N&amp;R&amp;D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6"/>
  <dimension ref="A1:I20"/>
  <sheetViews>
    <sheetView workbookViewId="0">
      <selection activeCell="G7" sqref="G7"/>
    </sheetView>
  </sheetViews>
  <sheetFormatPr defaultColWidth="12" defaultRowHeight="10.5" x14ac:dyDescent="0.15"/>
  <cols>
    <col min="1" max="1" width="30.6640625" customWidth="1"/>
    <col min="2" max="2" width="17.83203125" customWidth="1"/>
    <col min="3" max="3" width="23.33203125" bestFit="1" customWidth="1"/>
    <col min="4" max="9" width="17.83203125" customWidth="1"/>
  </cols>
  <sheetData>
    <row r="1" spans="1:9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  <c r="I1" s="5"/>
    </row>
    <row r="2" spans="1:9" s="382" customFormat="1" ht="12.75" x14ac:dyDescent="0.2">
      <c r="A2" s="212" t="s">
        <v>1034</v>
      </c>
    </row>
    <row r="4" spans="1:9" ht="11.25" x14ac:dyDescent="0.2">
      <c r="A4" s="14"/>
      <c r="B4" s="36"/>
      <c r="C4" s="36"/>
      <c r="D4" s="36" t="s">
        <v>951</v>
      </c>
      <c r="E4" s="36" t="s">
        <v>952</v>
      </c>
      <c r="F4" s="36" t="s">
        <v>1318</v>
      </c>
      <c r="G4" s="36"/>
      <c r="H4" s="58"/>
      <c r="I4" s="36"/>
    </row>
    <row r="5" spans="1:9" ht="11.25" x14ac:dyDescent="0.2">
      <c r="A5" s="37" t="s">
        <v>818</v>
      </c>
      <c r="B5" s="37" t="s">
        <v>1035</v>
      </c>
      <c r="C5" s="37" t="s">
        <v>70</v>
      </c>
      <c r="D5" s="37" t="s">
        <v>1038</v>
      </c>
      <c r="E5" s="81" t="s">
        <v>1039</v>
      </c>
      <c r="F5" s="81" t="s">
        <v>331</v>
      </c>
      <c r="G5" s="37" t="s">
        <v>1036</v>
      </c>
      <c r="H5" s="37" t="s">
        <v>887</v>
      </c>
      <c r="I5" s="37" t="s">
        <v>816</v>
      </c>
    </row>
    <row r="6" spans="1:9" ht="11.25" x14ac:dyDescent="0.2">
      <c r="A6" s="37"/>
      <c r="B6" s="37" t="s">
        <v>1037</v>
      </c>
      <c r="C6" s="37" t="s">
        <v>1303</v>
      </c>
      <c r="D6" s="37" t="s">
        <v>1040</v>
      </c>
      <c r="E6" s="37" t="s">
        <v>1041</v>
      </c>
      <c r="F6" s="37" t="s">
        <v>1319</v>
      </c>
      <c r="G6" s="37" t="s">
        <v>1493</v>
      </c>
      <c r="H6" s="37" t="s">
        <v>888</v>
      </c>
      <c r="I6" s="37" t="s">
        <v>821</v>
      </c>
    </row>
    <row r="7" spans="1:9" ht="12" thickBot="1" x14ac:dyDescent="0.25">
      <c r="A7" s="15"/>
      <c r="B7" s="38" t="s">
        <v>963</v>
      </c>
      <c r="C7" s="38" t="s">
        <v>963</v>
      </c>
      <c r="D7" s="38" t="s">
        <v>963</v>
      </c>
      <c r="E7" s="38" t="s">
        <v>963</v>
      </c>
      <c r="F7" s="38" t="s">
        <v>963</v>
      </c>
      <c r="G7" s="38" t="s">
        <v>964</v>
      </c>
      <c r="H7" s="38" t="s">
        <v>889</v>
      </c>
      <c r="I7" s="38" t="s">
        <v>1042</v>
      </c>
    </row>
    <row r="8" spans="1:9" ht="12.75" thickTop="1" thickBot="1" x14ac:dyDescent="0.25">
      <c r="A8" s="39" t="s">
        <v>824</v>
      </c>
      <c r="B8" s="15">
        <f>BondRedm!I4</f>
        <v>0</v>
      </c>
      <c r="C8" s="15">
        <f>COPDebt!I4</f>
        <v>0</v>
      </c>
      <c r="D8" s="15">
        <f>CapResCapPrj!I4+BuildFund!I4</f>
        <v>0</v>
      </c>
      <c r="E8" s="15">
        <f>SpecBuild!I4</f>
        <v>0</v>
      </c>
      <c r="F8" s="15">
        <f>SCCTMCapRes!I4</f>
        <v>0</v>
      </c>
      <c r="G8" s="15">
        <f>PupilActCustodial!I4+'Trust&amp;Custodial'!I4</f>
        <v>0</v>
      </c>
      <c r="H8" s="15">
        <f>Arbitrage!I12+'Foundation Fund'!I4</f>
        <v>0</v>
      </c>
      <c r="I8" s="15">
        <f>SUM(B8:H8)</f>
        <v>0</v>
      </c>
    </row>
    <row r="9" spans="1:9" ht="12" thickTop="1" x14ac:dyDescent="0.2">
      <c r="A9" s="40" t="s">
        <v>965</v>
      </c>
      <c r="B9" s="41"/>
      <c r="C9" s="41"/>
      <c r="D9" s="41"/>
      <c r="E9" s="41"/>
      <c r="F9" s="41"/>
      <c r="G9" s="41"/>
      <c r="H9" s="41"/>
      <c r="I9" s="41"/>
    </row>
    <row r="10" spans="1:9" ht="11.25" x14ac:dyDescent="0.2">
      <c r="A10" s="42" t="s">
        <v>1008</v>
      </c>
      <c r="B10" s="132">
        <f>SUM(BondRedm!I6:I12)</f>
        <v>0</v>
      </c>
      <c r="C10" s="132">
        <f>COPDebt!I6:I12</f>
        <v>0</v>
      </c>
      <c r="D10" s="132">
        <f>SUM(BuildFund!I6:I7)+SUM(CapResCapPrj!I6:I10)</f>
        <v>0</v>
      </c>
      <c r="E10" s="132">
        <f>SUM(SpecBuild!I6:I9)</f>
        <v>0</v>
      </c>
      <c r="F10" s="132">
        <f>SUM(SCCTMCapRes!I6:I9)</f>
        <v>0</v>
      </c>
      <c r="G10" s="132">
        <f>SUM(PupilActCustodial!I6:I8)+'Trust&amp;Custodial'!I6</f>
        <v>0</v>
      </c>
      <c r="H10" s="132">
        <f>SUM(Arbitrage!G15:G17)+'Foundation Fund'!I6</f>
        <v>0</v>
      </c>
      <c r="I10" s="134">
        <f>SUM(B10:H10)</f>
        <v>0</v>
      </c>
    </row>
    <row r="11" spans="1:9" ht="11.25" x14ac:dyDescent="0.2">
      <c r="A11" s="133" t="s">
        <v>753</v>
      </c>
      <c r="B11" s="134">
        <f>BondRedm!I13</f>
        <v>0</v>
      </c>
      <c r="C11" s="134">
        <f>COPDebt!I13</f>
        <v>0</v>
      </c>
      <c r="D11" s="134">
        <f>+CapResCapPrj!I11</f>
        <v>0</v>
      </c>
      <c r="E11" s="134"/>
      <c r="F11" s="134"/>
      <c r="G11" s="134"/>
      <c r="H11" s="134"/>
      <c r="I11" s="134">
        <f>SUM(B11:H11)</f>
        <v>0</v>
      </c>
    </row>
    <row r="12" spans="1:9" ht="11.25" x14ac:dyDescent="0.2">
      <c r="A12" s="40" t="s">
        <v>1009</v>
      </c>
      <c r="B12" s="135"/>
      <c r="C12" s="135"/>
      <c r="D12" s="135">
        <f>BuildFund!I8+SUM(CapResCapPrj!I12:I15)</f>
        <v>0</v>
      </c>
      <c r="E12" s="135"/>
      <c r="F12" s="135"/>
      <c r="G12" s="135"/>
      <c r="H12" s="135"/>
      <c r="I12" s="134">
        <f>SUM(B12:H12)</f>
        <v>0</v>
      </c>
    </row>
    <row r="13" spans="1:9" ht="12" thickBot="1" x14ac:dyDescent="0.25">
      <c r="A13" s="136" t="s">
        <v>1010</v>
      </c>
      <c r="B13" s="137"/>
      <c r="C13" s="137"/>
      <c r="D13" s="137">
        <f>BuildFund!I9+CapResCapPrj!I16</f>
        <v>0</v>
      </c>
      <c r="E13" s="137"/>
      <c r="F13" s="137"/>
      <c r="G13" s="137"/>
      <c r="H13" s="137"/>
      <c r="I13" s="134">
        <f>SUM(B13:H13)</f>
        <v>0</v>
      </c>
    </row>
    <row r="14" spans="1:9" ht="12.75" thickTop="1" thickBot="1" x14ac:dyDescent="0.25">
      <c r="A14" s="52" t="s">
        <v>1011</v>
      </c>
      <c r="B14" s="53">
        <f t="shared" ref="B14:I14" si="0">SUM(B9:B13)</f>
        <v>0</v>
      </c>
      <c r="C14" s="53">
        <f>SUM(C9:C13)</f>
        <v>0</v>
      </c>
      <c r="D14" s="53">
        <f t="shared" si="0"/>
        <v>0</v>
      </c>
      <c r="E14" s="53">
        <f t="shared" si="0"/>
        <v>0</v>
      </c>
      <c r="F14" s="53">
        <f t="shared" ref="F14" si="1">SUM(F9:F13)</f>
        <v>0</v>
      </c>
      <c r="G14" s="53">
        <f t="shared" si="0"/>
        <v>0</v>
      </c>
      <c r="H14" s="53">
        <f t="shared" si="0"/>
        <v>0</v>
      </c>
      <c r="I14" s="53">
        <f t="shared" si="0"/>
        <v>0</v>
      </c>
    </row>
    <row r="15" spans="1:9" ht="12" thickTop="1" x14ac:dyDescent="0.2">
      <c r="A15" s="40" t="s">
        <v>1073</v>
      </c>
      <c r="B15" s="44">
        <f>BondRedm!I17</f>
        <v>0</v>
      </c>
      <c r="C15" s="44">
        <f>COPDebt!I17</f>
        <v>0</v>
      </c>
      <c r="D15" s="44">
        <f>BuildFund!I13+CapResCapPrj!I17</f>
        <v>0</v>
      </c>
      <c r="E15" s="44">
        <f>SpecBuild!I10</f>
        <v>0</v>
      </c>
      <c r="F15" s="44">
        <f>SCCTMCapRes!I10</f>
        <v>0</v>
      </c>
      <c r="G15" s="44">
        <f>PupilActCustodial!I9+'Trust&amp;Custodial'!I7</f>
        <v>0</v>
      </c>
      <c r="H15" s="44">
        <f>Arbitrage!G20+'Foundation Fund'!I7</f>
        <v>0</v>
      </c>
      <c r="I15" s="44">
        <f>SUM(B15:H15)</f>
        <v>0</v>
      </c>
    </row>
    <row r="16" spans="1:9" ht="11.25" x14ac:dyDescent="0.2">
      <c r="A16" s="40" t="s">
        <v>1012</v>
      </c>
      <c r="B16" s="44">
        <f>BondRedm!I14+BondRedm!I15+BondRedm!I16+BondRedm!I18</f>
        <v>0</v>
      </c>
      <c r="C16" s="44">
        <f>COPDebt!I14+COPDebt!I15+COPDebt!I16+COPDebt!I18</f>
        <v>0</v>
      </c>
      <c r="D16" s="44">
        <f>BuildFund!I10+BuildFund!I11+BuildFund!I12+BuildFund!I14+CapResCapPrj!I18+CapResCapPrj!I19+CapResCapPrj!I21</f>
        <v>0</v>
      </c>
      <c r="E16" s="44">
        <f>SpecBuild!I11</f>
        <v>0</v>
      </c>
      <c r="F16" s="44">
        <f>SCCTMCapRes!I11</f>
        <v>0</v>
      </c>
      <c r="G16" s="44">
        <f>PupilActCustodial!I10+'Trust&amp;Custodial'!I8</f>
        <v>0</v>
      </c>
      <c r="H16" s="44">
        <f>Arbitrage!G18+'Foundation Fund'!I8</f>
        <v>0</v>
      </c>
      <c r="I16" s="44">
        <f>SUM(B16:H16)</f>
        <v>0</v>
      </c>
    </row>
    <row r="17" spans="1:9" ht="12" thickBot="1" x14ac:dyDescent="0.25">
      <c r="A17" s="39" t="s">
        <v>1013</v>
      </c>
      <c r="B17" s="15"/>
      <c r="C17" s="15"/>
      <c r="D17" s="15">
        <f>CapResCapPrj!I20</f>
        <v>0</v>
      </c>
      <c r="E17" s="15"/>
      <c r="F17" s="15"/>
      <c r="G17" s="15"/>
      <c r="H17" s="15">
        <f>+Arbitrage!G19</f>
        <v>0</v>
      </c>
      <c r="I17" s="15">
        <f>SUM(B17:H17)</f>
        <v>0</v>
      </c>
    </row>
    <row r="18" spans="1:9" ht="12.75" thickTop="1" thickBot="1" x14ac:dyDescent="0.25">
      <c r="A18" s="39" t="s">
        <v>1014</v>
      </c>
      <c r="B18" s="15">
        <f t="shared" ref="B18:I18" si="2">SUM(B14:B17)</f>
        <v>0</v>
      </c>
      <c r="C18" s="15">
        <f>SUM(C14:C17)</f>
        <v>0</v>
      </c>
      <c r="D18" s="15">
        <f t="shared" si="2"/>
        <v>0</v>
      </c>
      <c r="E18" s="15">
        <f t="shared" si="2"/>
        <v>0</v>
      </c>
      <c r="F18" s="15">
        <f t="shared" ref="F18" si="3">SUM(F14:F17)</f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</row>
    <row r="19" spans="1:9" ht="12" thickTop="1" x14ac:dyDescent="0.2">
      <c r="A19" s="40" t="s">
        <v>1015</v>
      </c>
      <c r="B19" s="48">
        <f>'Page 1 - FY2024-25'!$C7</f>
        <v>0</v>
      </c>
      <c r="C19" s="48">
        <f>'Page 1 - FY2024-25'!$C7</f>
        <v>0</v>
      </c>
      <c r="D19" s="48">
        <f>'Page 1 - FY2024-25'!$C7</f>
        <v>0</v>
      </c>
      <c r="E19" s="48">
        <f>'Page 1 - FY2024-25'!$C7</f>
        <v>0</v>
      </c>
      <c r="F19" s="48">
        <f>'Page 1 - FY2024-25'!$C7</f>
        <v>0</v>
      </c>
      <c r="G19" s="48">
        <f>'Page 1 - FY2024-25'!$C7</f>
        <v>0</v>
      </c>
      <c r="H19" s="48">
        <f>'Page 1 - FY2024-25'!$C7</f>
        <v>0</v>
      </c>
      <c r="I19" s="48">
        <f>'Page 1 - FY2024-25'!$C7</f>
        <v>0</v>
      </c>
    </row>
    <row r="20" spans="1:9" ht="11.25" x14ac:dyDescent="0.2">
      <c r="A20" s="42" t="s">
        <v>1016</v>
      </c>
      <c r="B20" s="49" t="e">
        <f t="shared" ref="B20:I20" si="4">B18/B19</f>
        <v>#DIV/0!</v>
      </c>
      <c r="C20" s="49" t="e">
        <f>C18/C19</f>
        <v>#DIV/0!</v>
      </c>
      <c r="D20" s="49" t="e">
        <f t="shared" si="4"/>
        <v>#DIV/0!</v>
      </c>
      <c r="E20" s="49" t="e">
        <f t="shared" si="4"/>
        <v>#DIV/0!</v>
      </c>
      <c r="F20" s="49" t="e">
        <f t="shared" ref="F20" si="5">F18/F19</f>
        <v>#DIV/0!</v>
      </c>
      <c r="G20" s="49" t="e">
        <f t="shared" si="4"/>
        <v>#DIV/0!</v>
      </c>
      <c r="H20" s="49" t="e">
        <f t="shared" si="4"/>
        <v>#DIV/0!</v>
      </c>
      <c r="I20" s="49" t="e">
        <f t="shared" si="4"/>
        <v>#DIV/0!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59" orientation="landscape" r:id="rId1"/>
  <headerFooter alignWithMargins="0">
    <oddFooter>&amp;CPage &amp;P of &amp;N&amp;R&amp;D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7"/>
  <dimension ref="A1:I27"/>
  <sheetViews>
    <sheetView workbookViewId="0">
      <selection activeCell="G7" sqref="G7"/>
    </sheetView>
  </sheetViews>
  <sheetFormatPr defaultColWidth="12" defaultRowHeight="10.5" x14ac:dyDescent="0.15"/>
  <cols>
    <col min="1" max="1" width="33.1640625" customWidth="1"/>
    <col min="2" max="2" width="17.83203125" customWidth="1"/>
    <col min="3" max="3" width="23.33203125" bestFit="1" customWidth="1"/>
    <col min="4" max="5" width="17.83203125" customWidth="1"/>
    <col min="6" max="6" width="25.1640625" bestFit="1" customWidth="1"/>
    <col min="7" max="9" width="17.83203125" customWidth="1"/>
  </cols>
  <sheetData>
    <row r="1" spans="1:9" x14ac:dyDescent="0.15">
      <c r="A1" t="s">
        <v>63</v>
      </c>
      <c r="B1" s="417">
        <f>District_Name</f>
        <v>0</v>
      </c>
      <c r="C1" t="s">
        <v>1056</v>
      </c>
      <c r="D1" s="74">
        <f>District_Code</f>
        <v>0</v>
      </c>
      <c r="I1" s="5"/>
    </row>
    <row r="2" spans="1:9" s="382" customFormat="1" ht="12.75" x14ac:dyDescent="0.2">
      <c r="A2" s="212" t="s">
        <v>1043</v>
      </c>
    </row>
    <row r="4" spans="1:9" ht="11.25" x14ac:dyDescent="0.2">
      <c r="A4" s="14"/>
      <c r="B4" s="36"/>
      <c r="C4" s="36"/>
      <c r="D4" s="36" t="s">
        <v>951</v>
      </c>
      <c r="E4" s="36" t="s">
        <v>952</v>
      </c>
      <c r="F4" s="36" t="s">
        <v>1318</v>
      </c>
      <c r="G4" s="36"/>
      <c r="H4" s="58"/>
      <c r="I4" s="36"/>
    </row>
    <row r="5" spans="1:9" ht="11.25" x14ac:dyDescent="0.2">
      <c r="A5" s="37" t="s">
        <v>818</v>
      </c>
      <c r="B5" s="37" t="s">
        <v>1035</v>
      </c>
      <c r="C5" s="37" t="s">
        <v>70</v>
      </c>
      <c r="D5" s="37" t="s">
        <v>1038</v>
      </c>
      <c r="E5" s="81" t="s">
        <v>1039</v>
      </c>
      <c r="F5" s="81" t="s">
        <v>331</v>
      </c>
      <c r="G5" s="37" t="s">
        <v>1036</v>
      </c>
      <c r="H5" s="37" t="s">
        <v>887</v>
      </c>
      <c r="I5" s="37" t="s">
        <v>816</v>
      </c>
    </row>
    <row r="6" spans="1:9" ht="11.25" x14ac:dyDescent="0.2">
      <c r="A6" s="37"/>
      <c r="B6" s="37" t="s">
        <v>1037</v>
      </c>
      <c r="C6" s="37" t="s">
        <v>1303</v>
      </c>
      <c r="D6" s="37" t="s">
        <v>1040</v>
      </c>
      <c r="E6" s="37" t="s">
        <v>1041</v>
      </c>
      <c r="F6" s="37" t="s">
        <v>1319</v>
      </c>
      <c r="G6" s="37" t="s">
        <v>1493</v>
      </c>
      <c r="H6" s="37" t="s">
        <v>888</v>
      </c>
      <c r="I6" s="37" t="s">
        <v>821</v>
      </c>
    </row>
    <row r="7" spans="1:9" ht="12" thickBot="1" x14ac:dyDescent="0.25">
      <c r="A7" s="15"/>
      <c r="B7" s="38" t="s">
        <v>963</v>
      </c>
      <c r="C7" s="38" t="s">
        <v>963</v>
      </c>
      <c r="D7" s="38" t="s">
        <v>963</v>
      </c>
      <c r="E7" s="38" t="s">
        <v>963</v>
      </c>
      <c r="F7" s="38" t="s">
        <v>963</v>
      </c>
      <c r="G7" s="38" t="s">
        <v>964</v>
      </c>
      <c r="H7" s="38" t="s">
        <v>889</v>
      </c>
      <c r="I7" s="38" t="s">
        <v>1042</v>
      </c>
    </row>
    <row r="8" spans="1:9" ht="12" thickTop="1" x14ac:dyDescent="0.2">
      <c r="A8" s="40" t="s">
        <v>1018</v>
      </c>
      <c r="B8" s="44"/>
      <c r="C8" s="44"/>
      <c r="D8" s="44">
        <f>CapResCapPrj!I47</f>
        <v>0</v>
      </c>
      <c r="E8" s="44"/>
      <c r="F8" s="44"/>
      <c r="G8" s="44">
        <f>PupilActCustodial!I31+'Trust&amp;Custodial'!I29</f>
        <v>0</v>
      </c>
      <c r="H8" s="44">
        <f>'Foundation Fund'!I29</f>
        <v>0</v>
      </c>
      <c r="I8" s="44">
        <f t="shared" ref="I8:I17" si="0">SUM(B8:H8)</f>
        <v>0</v>
      </c>
    </row>
    <row r="9" spans="1:9" ht="11.25" x14ac:dyDescent="0.2">
      <c r="A9" s="40" t="s">
        <v>1019</v>
      </c>
      <c r="B9" s="44"/>
      <c r="C9" s="44"/>
      <c r="D9" s="44"/>
      <c r="E9" s="44"/>
      <c r="F9" s="44"/>
      <c r="G9" s="44"/>
      <c r="H9" s="44"/>
      <c r="I9" s="44">
        <f t="shared" si="0"/>
        <v>0</v>
      </c>
    </row>
    <row r="10" spans="1:9" ht="12" thickBot="1" x14ac:dyDescent="0.25">
      <c r="A10" s="39" t="s">
        <v>1020</v>
      </c>
      <c r="B10" s="15"/>
      <c r="C10" s="15"/>
      <c r="D10" s="15"/>
      <c r="E10" s="15"/>
      <c r="F10" s="15"/>
      <c r="G10" s="15"/>
      <c r="H10" s="15"/>
      <c r="I10" s="15">
        <f t="shared" si="0"/>
        <v>0</v>
      </c>
    </row>
    <row r="11" spans="1:9" ht="12.75" thickTop="1" thickBot="1" x14ac:dyDescent="0.25">
      <c r="A11" s="39" t="s">
        <v>1021</v>
      </c>
      <c r="B11" s="15">
        <f t="shared" ref="B11:H11" si="1">SUM(B8:B10)</f>
        <v>0</v>
      </c>
      <c r="C11" s="15">
        <f t="shared" si="1"/>
        <v>0</v>
      </c>
      <c r="D11" s="15">
        <f t="shared" si="1"/>
        <v>0</v>
      </c>
      <c r="E11" s="15">
        <f t="shared" si="1"/>
        <v>0</v>
      </c>
      <c r="F11" s="15">
        <f t="shared" ref="F11" si="2">SUM(F8:F10)</f>
        <v>0</v>
      </c>
      <c r="G11" s="15">
        <f t="shared" si="1"/>
        <v>0</v>
      </c>
      <c r="H11" s="15">
        <f t="shared" si="1"/>
        <v>0</v>
      </c>
      <c r="I11" s="15">
        <f t="shared" si="0"/>
        <v>0</v>
      </c>
    </row>
    <row r="12" spans="1:9" ht="12" thickTop="1" x14ac:dyDescent="0.2">
      <c r="A12" s="51" t="s">
        <v>1022</v>
      </c>
      <c r="B12" s="47"/>
      <c r="C12" s="47"/>
      <c r="D12" s="132">
        <f>BuildFund!I39+CapResCapPrj!I65</f>
        <v>0</v>
      </c>
      <c r="E12" s="132">
        <f>SpecBuild!I27</f>
        <v>0</v>
      </c>
      <c r="F12" s="132">
        <f>SCCTMSpRev!I65</f>
        <v>0</v>
      </c>
      <c r="G12" s="132">
        <f>PupilActCustodial!I45+'Trust&amp;Custodial'!I43</f>
        <v>0</v>
      </c>
      <c r="H12" s="132">
        <f>'Foundation Fund'!I43</f>
        <v>0</v>
      </c>
      <c r="I12" s="132">
        <f t="shared" si="0"/>
        <v>0</v>
      </c>
    </row>
    <row r="13" spans="1:9" ht="11.25" x14ac:dyDescent="0.2">
      <c r="A13" s="40" t="s">
        <v>1023</v>
      </c>
      <c r="B13" s="44"/>
      <c r="C13" s="44"/>
      <c r="D13" s="44"/>
      <c r="E13" s="44"/>
      <c r="F13" s="44"/>
      <c r="G13" s="44"/>
      <c r="H13" s="44"/>
      <c r="I13" s="44">
        <f t="shared" si="0"/>
        <v>0</v>
      </c>
    </row>
    <row r="14" spans="1:9" ht="11.25" x14ac:dyDescent="0.2">
      <c r="A14" s="40" t="s">
        <v>1024</v>
      </c>
      <c r="B14" s="44"/>
      <c r="C14" s="44"/>
      <c r="D14" s="44"/>
      <c r="E14" s="44"/>
      <c r="F14" s="44"/>
      <c r="G14" s="44"/>
      <c r="H14" s="44"/>
      <c r="I14" s="44">
        <f t="shared" si="0"/>
        <v>0</v>
      </c>
    </row>
    <row r="15" spans="1:9" ht="11.25" x14ac:dyDescent="0.2">
      <c r="A15" s="40" t="s">
        <v>1025</v>
      </c>
      <c r="B15" s="44"/>
      <c r="C15" s="44"/>
      <c r="D15" s="44"/>
      <c r="E15" s="44"/>
      <c r="F15" s="44"/>
      <c r="G15" s="44"/>
      <c r="H15" s="44"/>
      <c r="I15" s="44">
        <f t="shared" si="0"/>
        <v>0</v>
      </c>
    </row>
    <row r="16" spans="1:9" ht="11.25" x14ac:dyDescent="0.2">
      <c r="A16" s="40" t="s">
        <v>1026</v>
      </c>
      <c r="B16" s="44"/>
      <c r="C16" s="44"/>
      <c r="D16" s="44"/>
      <c r="E16" s="44"/>
      <c r="F16" s="44"/>
      <c r="G16" s="44"/>
      <c r="H16" s="44"/>
      <c r="I16" s="44">
        <f t="shared" si="0"/>
        <v>0</v>
      </c>
    </row>
    <row r="17" spans="1:9" ht="12" thickBot="1" x14ac:dyDescent="0.25">
      <c r="A17" s="39" t="s">
        <v>1027</v>
      </c>
      <c r="B17" s="15"/>
      <c r="C17" s="15"/>
      <c r="D17" s="15"/>
      <c r="E17" s="15"/>
      <c r="F17" s="15"/>
      <c r="G17" s="15"/>
      <c r="H17" s="15"/>
      <c r="I17" s="15">
        <f t="shared" si="0"/>
        <v>0</v>
      </c>
    </row>
    <row r="18" spans="1:9" ht="12.75" thickTop="1" thickBot="1" x14ac:dyDescent="0.25">
      <c r="A18" s="39" t="s">
        <v>1028</v>
      </c>
      <c r="B18" s="15">
        <f t="shared" ref="B18:I18" si="3">SUM(B12:B17)</f>
        <v>0</v>
      </c>
      <c r="C18" s="15">
        <f>SUM(C12:C17)</f>
        <v>0</v>
      </c>
      <c r="D18" s="15">
        <f t="shared" si="3"/>
        <v>0</v>
      </c>
      <c r="E18" s="15">
        <f t="shared" si="3"/>
        <v>0</v>
      </c>
      <c r="F18" s="15">
        <f t="shared" ref="F18" si="4">SUM(F12:F17)</f>
        <v>0</v>
      </c>
      <c r="G18" s="15">
        <f t="shared" si="3"/>
        <v>0</v>
      </c>
      <c r="H18" s="15">
        <f t="shared" si="3"/>
        <v>0</v>
      </c>
      <c r="I18" s="15">
        <f t="shared" si="3"/>
        <v>0</v>
      </c>
    </row>
    <row r="19" spans="1:9" ht="12" thickTop="1" x14ac:dyDescent="0.2">
      <c r="A19" s="40" t="s">
        <v>1029</v>
      </c>
      <c r="B19" s="44"/>
      <c r="C19" s="44"/>
      <c r="D19" s="44"/>
      <c r="E19" s="44"/>
      <c r="F19" s="44"/>
      <c r="G19" s="44"/>
      <c r="H19" s="44"/>
      <c r="I19" s="44">
        <f>SUM(B19:H19)</f>
        <v>0</v>
      </c>
    </row>
    <row r="20" spans="1:9" ht="11.25" x14ac:dyDescent="0.2">
      <c r="A20" s="40" t="s">
        <v>1030</v>
      </c>
      <c r="B20" s="44">
        <f>BondRedm!I29+BondRedm!I30</f>
        <v>0</v>
      </c>
      <c r="C20" s="44">
        <f>COPDebt!I29+COPDebt!I30</f>
        <v>0</v>
      </c>
      <c r="D20" s="44"/>
      <c r="E20" s="44"/>
      <c r="F20" s="44"/>
      <c r="G20" s="44"/>
      <c r="H20" s="44"/>
      <c r="I20" s="44">
        <f>SUM(B20:H20)</f>
        <v>0</v>
      </c>
    </row>
    <row r="21" spans="1:9" ht="12" thickBot="1" x14ac:dyDescent="0.25">
      <c r="A21" s="39" t="s">
        <v>1044</v>
      </c>
      <c r="B21" s="15">
        <f>+BondRedm!I32+BondRedm!I31</f>
        <v>0</v>
      </c>
      <c r="C21" s="44">
        <f>COPDebt!I32+COPDebt!I31</f>
        <v>0</v>
      </c>
      <c r="D21" s="44">
        <f>CapResCapPrj!I73</f>
        <v>0</v>
      </c>
      <c r="E21" s="15"/>
      <c r="F21" s="15"/>
      <c r="G21" s="15"/>
      <c r="H21" s="15">
        <f>+Arbitrage!G28+Arbitrage!G25</f>
        <v>0</v>
      </c>
      <c r="I21" s="15">
        <f>SUM(B21:H21)</f>
        <v>0</v>
      </c>
    </row>
    <row r="22" spans="1:9" ht="12.75" thickTop="1" thickBot="1" x14ac:dyDescent="0.25">
      <c r="A22" s="52" t="s">
        <v>1032</v>
      </c>
      <c r="B22" s="53">
        <f t="shared" ref="B22:H22" si="5">SUM(B18:B21)+B11</f>
        <v>0</v>
      </c>
      <c r="C22" s="53">
        <f t="shared" si="5"/>
        <v>0</v>
      </c>
      <c r="D22" s="53">
        <f t="shared" si="5"/>
        <v>0</v>
      </c>
      <c r="E22" s="53">
        <f t="shared" si="5"/>
        <v>0</v>
      </c>
      <c r="F22" s="53">
        <f t="shared" ref="F22" si="6">SUM(F18:F21)+F11</f>
        <v>0</v>
      </c>
      <c r="G22" s="53">
        <f t="shared" si="5"/>
        <v>0</v>
      </c>
      <c r="H22" s="53">
        <f t="shared" si="5"/>
        <v>0</v>
      </c>
      <c r="I22" s="53">
        <f>SUM(B22:H22)</f>
        <v>0</v>
      </c>
    </row>
    <row r="23" spans="1:9" ht="12" thickTop="1" x14ac:dyDescent="0.2">
      <c r="A23" s="40" t="s">
        <v>1015</v>
      </c>
      <c r="B23" s="48">
        <f>'Page 1 - FY2024-25'!$C7</f>
        <v>0</v>
      </c>
      <c r="C23" s="48">
        <f>'Page 1 - FY2024-25'!$C7</f>
        <v>0</v>
      </c>
      <c r="D23" s="48">
        <f>'Page 1 - FY2024-25'!$C7</f>
        <v>0</v>
      </c>
      <c r="E23" s="48">
        <f>'Page 1 - FY2024-25'!$C7</f>
        <v>0</v>
      </c>
      <c r="F23" s="48">
        <f>'Page 1 - FY2024-25'!$C7</f>
        <v>0</v>
      </c>
      <c r="G23" s="48">
        <f>'Page 1 - FY2024-25'!$C7</f>
        <v>0</v>
      </c>
      <c r="H23" s="48">
        <f>'Page 1 - FY2024-25'!$C7</f>
        <v>0</v>
      </c>
      <c r="I23" s="48">
        <f>'Page 1 - FY2024-25'!$C7</f>
        <v>0</v>
      </c>
    </row>
    <row r="24" spans="1:9" ht="12" thickBot="1" x14ac:dyDescent="0.25">
      <c r="A24" s="40" t="s">
        <v>1033</v>
      </c>
      <c r="B24" s="44" t="e">
        <f t="shared" ref="B24:I24" si="7">B22/B23</f>
        <v>#DIV/0!</v>
      </c>
      <c r="C24" s="44" t="e">
        <f>C22/C23</f>
        <v>#DIV/0!</v>
      </c>
      <c r="D24" s="44" t="e">
        <f t="shared" si="7"/>
        <v>#DIV/0!</v>
      </c>
      <c r="E24" s="44" t="e">
        <f t="shared" si="7"/>
        <v>#DIV/0!</v>
      </c>
      <c r="F24" s="44" t="e">
        <f t="shared" ref="F24" si="8">F22/F23</f>
        <v>#DIV/0!</v>
      </c>
      <c r="G24" s="44" t="e">
        <f t="shared" si="7"/>
        <v>#DIV/0!</v>
      </c>
      <c r="H24" s="44" t="e">
        <f t="shared" si="7"/>
        <v>#DIV/0!</v>
      </c>
      <c r="I24" s="44" t="e">
        <f t="shared" si="7"/>
        <v>#DIV/0!</v>
      </c>
    </row>
    <row r="25" spans="1:9" ht="12" thickTop="1" x14ac:dyDescent="0.2">
      <c r="A25" s="54" t="s">
        <v>829</v>
      </c>
      <c r="B25" s="138" t="str">
        <f>+Arbitrage!D50</f>
        <v>Not Required</v>
      </c>
      <c r="C25" s="138" t="str">
        <f>+Arbitrage!D51</f>
        <v>Provide if required</v>
      </c>
      <c r="D25" s="55">
        <f>BuildFund!I43+CapResCapPrj!I79</f>
        <v>0</v>
      </c>
      <c r="E25" s="55">
        <f>SpecBuild!I31</f>
        <v>0</v>
      </c>
      <c r="F25" s="270">
        <f>SCCTMSpRev!I79</f>
        <v>0</v>
      </c>
      <c r="G25" s="138" t="s">
        <v>543</v>
      </c>
      <c r="H25" s="138" t="s">
        <v>543</v>
      </c>
      <c r="I25" s="270">
        <f>SUM(B25:H25)</f>
        <v>0</v>
      </c>
    </row>
    <row r="26" spans="1:9" ht="12" thickBot="1" x14ac:dyDescent="0.25">
      <c r="A26" s="39" t="s">
        <v>754</v>
      </c>
      <c r="B26" s="15">
        <f>BondRedm!I41</f>
        <v>0</v>
      </c>
      <c r="C26" s="15">
        <f>COPDebt!I41</f>
        <v>0</v>
      </c>
      <c r="D26" s="15">
        <f>BuildFund!I47-BuildFund!I43+CapResCapPrj!I83-CapResCapPrj!I79</f>
        <v>0</v>
      </c>
      <c r="E26" s="15">
        <f>SpecBuild!I35-SpecBuild!I31</f>
        <v>0</v>
      </c>
      <c r="F26" s="15">
        <f>SCCTMSpRev!I83-F25</f>
        <v>0</v>
      </c>
      <c r="G26" s="15">
        <f>PupilActCustodial!I54+'Trust&amp;Custodial'!I52</f>
        <v>0</v>
      </c>
      <c r="H26" s="15">
        <f>Arbitrage!G32+'Foundation Fund'!I52</f>
        <v>0</v>
      </c>
      <c r="I26" s="15">
        <f>SUM(B26:H26)</f>
        <v>0</v>
      </c>
    </row>
    <row r="27" spans="1:9" ht="12" thickTop="1" x14ac:dyDescent="0.2">
      <c r="A27" s="42" t="s">
        <v>947</v>
      </c>
      <c r="B27" s="49"/>
      <c r="C27" s="49"/>
      <c r="D27" s="49"/>
      <c r="E27" s="49"/>
      <c r="F27" s="49"/>
      <c r="G27" s="49"/>
      <c r="H27" s="49">
        <f>Arbitrage!G35</f>
        <v>0</v>
      </c>
      <c r="I27" s="49">
        <f>SUM(B27:H27)</f>
        <v>0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60" orientation="landscape" r:id="rId1"/>
  <headerFooter alignWithMargins="0">
    <oddFooter>&amp;CPage &amp;P of &amp;N&amp;R&amp;D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8"/>
  <dimension ref="A1:AC198"/>
  <sheetViews>
    <sheetView zoomScaleNormal="100" workbookViewId="0">
      <pane xSplit="2" ySplit="2" topLeftCell="C3" activePane="bottomRight" state="frozen"/>
      <selection activeCell="C3" sqref="C3"/>
      <selection pane="topRight" activeCell="C3" sqref="C3"/>
      <selection pane="bottomLeft" activeCell="C3" sqref="C3"/>
      <selection pane="bottomRight" activeCell="A2" sqref="A2"/>
    </sheetView>
  </sheetViews>
  <sheetFormatPr defaultColWidth="9.33203125" defaultRowHeight="12.75" x14ac:dyDescent="0.2"/>
  <cols>
    <col min="1" max="1" width="47.6640625" style="342" customWidth="1"/>
    <col min="2" max="2" width="14" style="341" bestFit="1" customWidth="1"/>
    <col min="3" max="10" width="18.6640625" style="293" customWidth="1"/>
    <col min="11" max="11" width="18.6640625" style="293" hidden="1" customWidth="1"/>
    <col min="12" max="29" width="18.6640625" style="293" customWidth="1"/>
    <col min="30" max="16384" width="9.33203125" style="343"/>
  </cols>
  <sheetData>
    <row r="1" spans="1:29" ht="13.5" thickBot="1" x14ac:dyDescent="0.25">
      <c r="A1" s="344" t="s">
        <v>1495</v>
      </c>
      <c r="B1" s="345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</row>
    <row r="2" spans="1:29" s="342" customFormat="1" ht="102.75" thickBot="1" x14ac:dyDescent="0.25">
      <c r="A2" s="347" t="str">
        <f>District_Name&amp;CHAR(10)&amp;
"District Code: "&amp;District_Code&amp;CHAR(10)&amp;
Budget_Type&amp;" Budget"&amp;CHAR(10)&amp;
Budget_Type&amp;": "&amp;TEXT(Budget_Date,"m/d/yyyy")&amp;CHAR(10)&amp;CHAR(10)&amp;
"Budgeted Pupil Count: "&amp;TEXT(Pupil_Count,"#,###.0")</f>
        <v xml:space="preserve">
District Code: 
 Budget
: 1/0/1900
Budgeted Pupil Count: .0</v>
      </c>
      <c r="B2" s="348" t="s">
        <v>1320</v>
      </c>
      <c r="C2" s="349" t="s">
        <v>1228</v>
      </c>
      <c r="D2" s="350" t="s">
        <v>1229</v>
      </c>
      <c r="E2" s="350" t="s">
        <v>1230</v>
      </c>
      <c r="F2" s="350" t="s">
        <v>1494</v>
      </c>
      <c r="G2" s="350" t="s">
        <v>1231</v>
      </c>
      <c r="H2" s="350" t="s">
        <v>1232</v>
      </c>
      <c r="I2" s="350" t="s">
        <v>1321</v>
      </c>
      <c r="J2" s="350" t="s">
        <v>1233</v>
      </c>
      <c r="K2" s="350" t="s">
        <v>1234</v>
      </c>
      <c r="L2" s="350" t="s">
        <v>1235</v>
      </c>
      <c r="M2" s="350" t="s">
        <v>1478</v>
      </c>
      <c r="N2" s="350" t="s">
        <v>1236</v>
      </c>
      <c r="O2" s="350" t="s">
        <v>1237</v>
      </c>
      <c r="P2" s="350" t="s">
        <v>1238</v>
      </c>
      <c r="Q2" s="350" t="s">
        <v>1239</v>
      </c>
      <c r="R2" s="350" t="s">
        <v>1240</v>
      </c>
      <c r="S2" s="350" t="s">
        <v>1322</v>
      </c>
      <c r="T2" s="350" t="s">
        <v>1241</v>
      </c>
      <c r="U2" s="350" t="s">
        <v>1242</v>
      </c>
      <c r="V2" s="350" t="s">
        <v>1243</v>
      </c>
      <c r="W2" s="350" t="s">
        <v>1468</v>
      </c>
      <c r="X2" s="350" t="s">
        <v>1244</v>
      </c>
      <c r="Y2" s="350" t="s">
        <v>1466</v>
      </c>
      <c r="Z2" s="350" t="s">
        <v>1467</v>
      </c>
      <c r="AA2" s="350" t="s">
        <v>1245</v>
      </c>
      <c r="AB2" s="350" t="s">
        <v>1323</v>
      </c>
      <c r="AC2" s="351" t="s">
        <v>68</v>
      </c>
    </row>
    <row r="3" spans="1:29" s="342" customFormat="1" ht="25.5" x14ac:dyDescent="0.2">
      <c r="A3" s="352" t="s">
        <v>1357</v>
      </c>
      <c r="B3" s="366"/>
      <c r="C3" s="357">
        <f>GenFundREV!I4</f>
        <v>0</v>
      </c>
      <c r="D3" s="358">
        <f>CharterFundRev!I4</f>
        <v>0</v>
      </c>
      <c r="E3" s="358">
        <f>InsResv!I4</f>
        <v>0</v>
      </c>
      <c r="F3" s="358">
        <f>'CPP Fund'!I4</f>
        <v>0</v>
      </c>
      <c r="G3" s="358">
        <f>FoodServiceSRF!I4</f>
        <v>0</v>
      </c>
      <c r="H3" s="358">
        <f>GovGrants!I4</f>
        <v>0</v>
      </c>
      <c r="I3" s="358">
        <f>SCCTMSpRev!I4</f>
        <v>0</v>
      </c>
      <c r="J3" s="358">
        <f>PupActiv!I4</f>
        <v>0</v>
      </c>
      <c r="K3" s="358">
        <f>FullDayKOverride!I4</f>
        <v>0</v>
      </c>
      <c r="L3" s="358">
        <f>Transp!I4</f>
        <v>0</v>
      </c>
      <c r="M3" s="358">
        <f>OthSpecRev!I4</f>
        <v>0</v>
      </c>
      <c r="N3" s="358">
        <f>BondRedm!I4</f>
        <v>0</v>
      </c>
      <c r="O3" s="358">
        <f>COPDebt!I4</f>
        <v>0</v>
      </c>
      <c r="P3" s="358">
        <f>BuildFund!I4</f>
        <v>0</v>
      </c>
      <c r="Q3" s="358">
        <f>SpecBuild!I4</f>
        <v>0</v>
      </c>
      <c r="R3" s="358">
        <f>CapResCapPrj!I4</f>
        <v>0</v>
      </c>
      <c r="S3" s="358">
        <f>SCCTMCapRes!I4</f>
        <v>0</v>
      </c>
      <c r="T3" s="358">
        <f>OtherEnterprise!I4</f>
        <v>0</v>
      </c>
      <c r="U3" s="358">
        <f>OtherInternal!I4</f>
        <v>0</v>
      </c>
      <c r="V3" s="358">
        <f>RiskRelated!I4</f>
        <v>0</v>
      </c>
      <c r="W3" s="358">
        <f>'Trust&amp;Custodial'!I4</f>
        <v>0</v>
      </c>
      <c r="X3" s="358">
        <v>0</v>
      </c>
      <c r="Y3" s="358">
        <v>0</v>
      </c>
      <c r="Z3" s="358">
        <f>PupilActCustodial!I4</f>
        <v>0</v>
      </c>
      <c r="AA3" s="358">
        <f>'Foundation Fund'!I4</f>
        <v>0</v>
      </c>
      <c r="AB3" s="358">
        <f>Arbitrage!I12</f>
        <v>0</v>
      </c>
      <c r="AC3" s="355">
        <f>C3+D3+E3+F3+M3+G3+H3+J3+K3+L3+O3+P3+Q3+R3+T3+U3+V3+W3+X3+Y3+Z3+AB3+AA3+N3</f>
        <v>0</v>
      </c>
    </row>
    <row r="4" spans="1:29" s="342" customFormat="1" ht="1.9" customHeight="1" x14ac:dyDescent="0.2">
      <c r="A4" s="352"/>
      <c r="B4" s="367"/>
      <c r="C4" s="368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  <c r="Z4" s="369"/>
      <c r="AA4" s="369"/>
      <c r="AB4" s="369"/>
      <c r="AC4" s="370"/>
    </row>
    <row r="5" spans="1:29" s="293" customFormat="1" x14ac:dyDescent="0.2">
      <c r="A5" s="352" t="s">
        <v>825</v>
      </c>
      <c r="B5" s="345"/>
      <c r="C5" s="357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5"/>
    </row>
    <row r="6" spans="1:29" s="293" customFormat="1" x14ac:dyDescent="0.2">
      <c r="A6" s="371" t="s">
        <v>756</v>
      </c>
      <c r="B6" s="372" t="s">
        <v>1246</v>
      </c>
      <c r="C6" s="357">
        <f>GenFundREV!I45</f>
        <v>0</v>
      </c>
      <c r="D6" s="358">
        <f>CharterFundRev!I45</f>
        <v>0</v>
      </c>
      <c r="E6" s="358">
        <f>SUM(InsResv!I6+InsResv!I7+InsResv!I8)</f>
        <v>0</v>
      </c>
      <c r="F6" s="358">
        <f>'CPP Fund'!I6</f>
        <v>0</v>
      </c>
      <c r="G6" s="358">
        <f>SUM(FoodServiceSRF!I6:I9)</f>
        <v>0</v>
      </c>
      <c r="H6" s="358">
        <f>SUM(GovGrants!I52:I61)</f>
        <v>0</v>
      </c>
      <c r="I6" s="358">
        <f>SUM(SCCTMSpRev!I6:I10)</f>
        <v>0</v>
      </c>
      <c r="J6" s="358">
        <f>SUM(PupActiv!I6:I8)</f>
        <v>0</v>
      </c>
      <c r="K6" s="358">
        <f>SUM(FullDayKOverride!I6:I13)</f>
        <v>0</v>
      </c>
      <c r="L6" s="358">
        <f>SUM(Transp!I6:I13)</f>
        <v>0</v>
      </c>
      <c r="M6" s="358">
        <f>SUM(OthSpecRev!I6+OthSpecRev!I7)</f>
        <v>0</v>
      </c>
      <c r="N6" s="358">
        <f>SUM(BondRedm!I6:I12)</f>
        <v>0</v>
      </c>
      <c r="O6" s="358">
        <f>SUM(COPDebt!I6:I12)</f>
        <v>0</v>
      </c>
      <c r="P6" s="358">
        <f>SUM(BuildFund!I6+BuildFund!I7)</f>
        <v>0</v>
      </c>
      <c r="Q6" s="358">
        <f>SUM(SpecBuild!I6:I9)</f>
        <v>0</v>
      </c>
      <c r="R6" s="358">
        <f>SUM(CapResCapPrj!I6:I10)</f>
        <v>0</v>
      </c>
      <c r="S6" s="358">
        <f>SUM(SCCTMCapRes!I6:I10)</f>
        <v>0</v>
      </c>
      <c r="T6" s="358">
        <f>SUM(OtherEnterprise!I6:I10)</f>
        <v>0</v>
      </c>
      <c r="U6" s="358">
        <f>SUM(OtherInternal!I6:I13)</f>
        <v>0</v>
      </c>
      <c r="V6" s="358">
        <f>SUM(RiskRelated!I6:I8)</f>
        <v>0</v>
      </c>
      <c r="W6" s="358">
        <f>'Trust&amp;Custodial'!I6</f>
        <v>0</v>
      </c>
      <c r="X6" s="358">
        <v>0</v>
      </c>
      <c r="Y6" s="358">
        <v>0</v>
      </c>
      <c r="Z6" s="358">
        <f>SUM(PupilActCustodial!I6:I8)</f>
        <v>0</v>
      </c>
      <c r="AA6" s="358">
        <f>'Foundation Fund'!I6</f>
        <v>0</v>
      </c>
      <c r="AB6" s="358">
        <f>SUM(Arbitrage!G15:G17)</f>
        <v>0</v>
      </c>
      <c r="AC6" s="355">
        <f>C6+D6+E6+F6+M6+G6+H6+J6+K6+L6+O6+P6+Q6+R6+T6+U6+V6+W6+X6+Y6+Z6+AB6+AA6+N6</f>
        <v>0</v>
      </c>
    </row>
    <row r="7" spans="1:29" s="293" customFormat="1" x14ac:dyDescent="0.2">
      <c r="A7" s="371" t="s">
        <v>759</v>
      </c>
      <c r="B7" s="372" t="s">
        <v>1247</v>
      </c>
      <c r="C7" s="357">
        <f>GenFundREV!I48</f>
        <v>0</v>
      </c>
      <c r="D7" s="358">
        <f>CharterFundRev!I48</f>
        <v>0</v>
      </c>
      <c r="E7" s="358">
        <v>0</v>
      </c>
      <c r="F7" s="358">
        <f>'CPP Fund'!I7</f>
        <v>0</v>
      </c>
      <c r="G7" s="358">
        <v>0</v>
      </c>
      <c r="H7" s="358"/>
      <c r="I7" s="358">
        <f>SCCTMSpRev!I11</f>
        <v>0</v>
      </c>
      <c r="J7" s="358">
        <f>PupActiv!I9</f>
        <v>0</v>
      </c>
      <c r="K7" s="358"/>
      <c r="L7" s="358"/>
      <c r="M7" s="358"/>
      <c r="N7" s="358">
        <f>BondRedm!I13</f>
        <v>0</v>
      </c>
      <c r="O7" s="358">
        <f>COPDebt!I13</f>
        <v>0</v>
      </c>
      <c r="P7" s="358"/>
      <c r="Q7" s="358"/>
      <c r="R7" s="358">
        <f>CapResCapPrj!I11</f>
        <v>0</v>
      </c>
      <c r="S7" s="358">
        <f>SCCTMCapRes!I11</f>
        <v>0</v>
      </c>
      <c r="T7" s="358"/>
      <c r="U7" s="358"/>
      <c r="V7" s="358"/>
      <c r="W7" s="358"/>
      <c r="X7" s="358">
        <v>0</v>
      </c>
      <c r="Y7" s="358">
        <v>0</v>
      </c>
      <c r="Z7" s="358"/>
      <c r="AA7" s="358"/>
      <c r="AB7" s="358"/>
      <c r="AC7" s="355">
        <f>C7+D7+E7+F7+M7+G7+H7+J7+K7+L7+O7+P7+Q7+R7+T7+U7+V7+W7+X7+Y7+Z7+AB7+AA7+N7</f>
        <v>0</v>
      </c>
    </row>
    <row r="8" spans="1:29" s="293" customFormat="1" x14ac:dyDescent="0.2">
      <c r="A8" s="371" t="s">
        <v>760</v>
      </c>
      <c r="B8" s="372" t="s">
        <v>1248</v>
      </c>
      <c r="C8" s="357">
        <f>GenFundREV!I76</f>
        <v>0</v>
      </c>
      <c r="D8" s="358">
        <f>CharterFundRev!I74</f>
        <v>0</v>
      </c>
      <c r="E8" s="358">
        <f>InsResv!I9</f>
        <v>0</v>
      </c>
      <c r="F8" s="358">
        <f>'CPP Fund'!I8</f>
        <v>0</v>
      </c>
      <c r="G8" s="358">
        <f>SUM(FoodServiceSRF!I10:I13)</f>
        <v>0</v>
      </c>
      <c r="H8" s="358">
        <f>SUM(GovGrants!I8:I19)</f>
        <v>0</v>
      </c>
      <c r="I8" s="358">
        <f>SUM(SCCTMSpRev!I12:I15)</f>
        <v>0</v>
      </c>
      <c r="J8" s="358">
        <f>PupActiv!I10</f>
        <v>0</v>
      </c>
      <c r="K8" s="358">
        <f>FullDayKOverride!I14</f>
        <v>0</v>
      </c>
      <c r="L8" s="358">
        <f>Transp!I14</f>
        <v>0</v>
      </c>
      <c r="M8" s="358">
        <f>OthSpecRev!I8</f>
        <v>0</v>
      </c>
      <c r="N8" s="358"/>
      <c r="O8" s="358"/>
      <c r="P8" s="358">
        <f>BuildFund!I8</f>
        <v>0</v>
      </c>
      <c r="Q8" s="358"/>
      <c r="R8" s="358">
        <f>SUM(CapResCapPrj!I12:I15)</f>
        <v>0</v>
      </c>
      <c r="S8" s="358">
        <f>SUM(SCCTMCapRes!I12:I15)</f>
        <v>0</v>
      </c>
      <c r="T8" s="358"/>
      <c r="U8" s="358"/>
      <c r="V8" s="358"/>
      <c r="W8" s="358"/>
      <c r="X8" s="358">
        <v>0</v>
      </c>
      <c r="Y8" s="358">
        <v>0</v>
      </c>
      <c r="Z8" s="358"/>
      <c r="AA8" s="358"/>
      <c r="AB8" s="358"/>
      <c r="AC8" s="355">
        <f>C8+D8+E8+F8+M8+G8+H8+J8+K8+L8+O8+P8+Q8+R8+T8+U8+V8+W8+X8+Y8+Z8+AB8+AA8+N8</f>
        <v>0</v>
      </c>
    </row>
    <row r="9" spans="1:29" s="293" customFormat="1" x14ac:dyDescent="0.2">
      <c r="A9" s="371" t="s">
        <v>761</v>
      </c>
      <c r="B9" s="372" t="s">
        <v>1249</v>
      </c>
      <c r="C9" s="357">
        <f>GenFundREV!I92</f>
        <v>0</v>
      </c>
      <c r="D9" s="358">
        <f>CharterFundRev!I89</f>
        <v>0</v>
      </c>
      <c r="E9" s="358">
        <v>0</v>
      </c>
      <c r="F9" s="358">
        <f>'CPP Fund'!I9</f>
        <v>0</v>
      </c>
      <c r="G9" s="358">
        <f>SUM(FoodServiceSRF!I14:I17)</f>
        <v>0</v>
      </c>
      <c r="H9" s="358">
        <f>SUM(GovGrants!I27:I46)</f>
        <v>0</v>
      </c>
      <c r="I9" s="358">
        <f>SCCTMSpRev!I16</f>
        <v>0</v>
      </c>
      <c r="J9" s="358">
        <f>PupActiv!I11</f>
        <v>0</v>
      </c>
      <c r="K9" s="358"/>
      <c r="L9" s="358"/>
      <c r="M9" s="358">
        <f>OthSpecRev!I9</f>
        <v>0</v>
      </c>
      <c r="N9" s="358"/>
      <c r="O9" s="358"/>
      <c r="P9" s="358">
        <f>BuildFund!I9</f>
        <v>0</v>
      </c>
      <c r="Q9" s="358"/>
      <c r="R9" s="358">
        <f>CapResCapPrj!I16</f>
        <v>0</v>
      </c>
      <c r="S9" s="358">
        <f>SCCTMCapRes!I16</f>
        <v>0</v>
      </c>
      <c r="T9" s="358"/>
      <c r="U9" s="358"/>
      <c r="V9" s="358"/>
      <c r="W9" s="358"/>
      <c r="X9" s="358">
        <v>0</v>
      </c>
      <c r="Y9" s="358">
        <v>0</v>
      </c>
      <c r="Z9" s="358"/>
      <c r="AA9" s="358"/>
      <c r="AB9" s="358"/>
      <c r="AC9" s="355">
        <f>C9+D9+E9+F9+M9+G9+H9+J9+K9+L9+O9+P9+Q9+R9+T9+U9+V9+W9+X9+Y9+Z9+AB9+AA9+N9</f>
        <v>0</v>
      </c>
    </row>
    <row r="10" spans="1:29" s="293" customFormat="1" x14ac:dyDescent="0.2">
      <c r="A10" s="359" t="s">
        <v>1179</v>
      </c>
      <c r="B10" s="360"/>
      <c r="C10" s="361">
        <f t="shared" ref="C10:AB10" si="0">SUM(C6:C9)</f>
        <v>0</v>
      </c>
      <c r="D10" s="362">
        <f t="shared" si="0"/>
        <v>0</v>
      </c>
      <c r="E10" s="362">
        <f t="shared" si="0"/>
        <v>0</v>
      </c>
      <c r="F10" s="362">
        <f t="shared" si="0"/>
        <v>0</v>
      </c>
      <c r="G10" s="362">
        <f t="shared" si="0"/>
        <v>0</v>
      </c>
      <c r="H10" s="362">
        <f t="shared" si="0"/>
        <v>0</v>
      </c>
      <c r="I10" s="362">
        <f t="shared" si="0"/>
        <v>0</v>
      </c>
      <c r="J10" s="362">
        <f t="shared" si="0"/>
        <v>0</v>
      </c>
      <c r="K10" s="362">
        <f t="shared" si="0"/>
        <v>0</v>
      </c>
      <c r="L10" s="362">
        <f t="shared" si="0"/>
        <v>0</v>
      </c>
      <c r="M10" s="362">
        <f t="shared" si="0"/>
        <v>0</v>
      </c>
      <c r="N10" s="362">
        <f t="shared" si="0"/>
        <v>0</v>
      </c>
      <c r="O10" s="362">
        <f t="shared" si="0"/>
        <v>0</v>
      </c>
      <c r="P10" s="362">
        <f t="shared" si="0"/>
        <v>0</v>
      </c>
      <c r="Q10" s="362">
        <f t="shared" si="0"/>
        <v>0</v>
      </c>
      <c r="R10" s="362">
        <f t="shared" si="0"/>
        <v>0</v>
      </c>
      <c r="S10" s="362">
        <f t="shared" si="0"/>
        <v>0</v>
      </c>
      <c r="T10" s="362">
        <f t="shared" si="0"/>
        <v>0</v>
      </c>
      <c r="U10" s="362">
        <f t="shared" si="0"/>
        <v>0</v>
      </c>
      <c r="V10" s="362">
        <f t="shared" si="0"/>
        <v>0</v>
      </c>
      <c r="W10" s="362">
        <f t="shared" si="0"/>
        <v>0</v>
      </c>
      <c r="X10" s="362">
        <f t="shared" si="0"/>
        <v>0</v>
      </c>
      <c r="Y10" s="362">
        <f t="shared" si="0"/>
        <v>0</v>
      </c>
      <c r="Z10" s="362">
        <f t="shared" si="0"/>
        <v>0</v>
      </c>
      <c r="AA10" s="362">
        <f t="shared" si="0"/>
        <v>0</v>
      </c>
      <c r="AB10" s="362">
        <f t="shared" si="0"/>
        <v>0</v>
      </c>
      <c r="AC10" s="363">
        <f>C10+D10+E10+F10+M10+G10+H10+J10+K10+L10+O10+P10+Q10+R10+T10+U10+V10+W10+X10+Y10+Z10+AB10+AA10+N10</f>
        <v>0</v>
      </c>
    </row>
    <row r="11" spans="1:29" s="293" customFormat="1" ht="1.9" customHeight="1" x14ac:dyDescent="0.2">
      <c r="A11" s="352"/>
      <c r="B11" s="345"/>
      <c r="C11" s="353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4"/>
      <c r="T11" s="354"/>
      <c r="U11" s="354"/>
      <c r="V11" s="354"/>
      <c r="W11" s="354"/>
      <c r="X11" s="354"/>
      <c r="Y11" s="354"/>
      <c r="Z11" s="354"/>
      <c r="AA11" s="354"/>
      <c r="AB11" s="354"/>
      <c r="AC11" s="355"/>
    </row>
    <row r="12" spans="1:29" s="293" customFormat="1" ht="25.5" x14ac:dyDescent="0.2">
      <c r="A12" s="359" t="s">
        <v>1358</v>
      </c>
      <c r="B12" s="360"/>
      <c r="C12" s="361">
        <f t="shared" ref="C12:AB12" si="1">C3+C10</f>
        <v>0</v>
      </c>
      <c r="D12" s="362">
        <f t="shared" si="1"/>
        <v>0</v>
      </c>
      <c r="E12" s="362">
        <f t="shared" si="1"/>
        <v>0</v>
      </c>
      <c r="F12" s="362">
        <f t="shared" si="1"/>
        <v>0</v>
      </c>
      <c r="G12" s="362">
        <f t="shared" si="1"/>
        <v>0</v>
      </c>
      <c r="H12" s="362">
        <f t="shared" si="1"/>
        <v>0</v>
      </c>
      <c r="I12" s="362">
        <f t="shared" si="1"/>
        <v>0</v>
      </c>
      <c r="J12" s="362">
        <f t="shared" si="1"/>
        <v>0</v>
      </c>
      <c r="K12" s="362">
        <f t="shared" si="1"/>
        <v>0</v>
      </c>
      <c r="L12" s="362">
        <f t="shared" si="1"/>
        <v>0</v>
      </c>
      <c r="M12" s="362">
        <f t="shared" si="1"/>
        <v>0</v>
      </c>
      <c r="N12" s="362">
        <f t="shared" si="1"/>
        <v>0</v>
      </c>
      <c r="O12" s="362">
        <f t="shared" si="1"/>
        <v>0</v>
      </c>
      <c r="P12" s="362">
        <f t="shared" si="1"/>
        <v>0</v>
      </c>
      <c r="Q12" s="362">
        <f t="shared" si="1"/>
        <v>0</v>
      </c>
      <c r="R12" s="362">
        <f t="shared" si="1"/>
        <v>0</v>
      </c>
      <c r="S12" s="362">
        <f t="shared" si="1"/>
        <v>0</v>
      </c>
      <c r="T12" s="362">
        <f t="shared" si="1"/>
        <v>0</v>
      </c>
      <c r="U12" s="362">
        <f t="shared" si="1"/>
        <v>0</v>
      </c>
      <c r="V12" s="362">
        <f t="shared" si="1"/>
        <v>0</v>
      </c>
      <c r="W12" s="362">
        <f t="shared" si="1"/>
        <v>0</v>
      </c>
      <c r="X12" s="362">
        <f t="shared" si="1"/>
        <v>0</v>
      </c>
      <c r="Y12" s="362">
        <f t="shared" si="1"/>
        <v>0</v>
      </c>
      <c r="Z12" s="362">
        <f t="shared" si="1"/>
        <v>0</v>
      </c>
      <c r="AA12" s="362">
        <f t="shared" si="1"/>
        <v>0</v>
      </c>
      <c r="AB12" s="362">
        <f t="shared" si="1"/>
        <v>0</v>
      </c>
      <c r="AC12" s="363">
        <f>C12+D12+E12+F12+M12+G12+H12+J12+K12+L12+O12+P12+Q12+R12+T12+U12+V12+W12+X12+Y12+Z12+AB12+AA12+N12</f>
        <v>0</v>
      </c>
    </row>
    <row r="13" spans="1:29" s="293" customFormat="1" ht="1.9" customHeight="1" x14ac:dyDescent="0.2">
      <c r="A13" s="352" t="s">
        <v>1250</v>
      </c>
      <c r="B13" s="345"/>
      <c r="C13" s="353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5"/>
    </row>
    <row r="14" spans="1:29" s="293" customFormat="1" ht="25.5" x14ac:dyDescent="0.2">
      <c r="A14" s="356" t="s">
        <v>1359</v>
      </c>
      <c r="B14" s="372" t="s">
        <v>1251</v>
      </c>
      <c r="C14" s="373">
        <f>-GenFundREV!I110</f>
        <v>0</v>
      </c>
      <c r="D14" s="374">
        <f>-CharterFundRev!I106</f>
        <v>0</v>
      </c>
      <c r="E14" s="374">
        <f>InsResv!I11</f>
        <v>0</v>
      </c>
      <c r="F14" s="374">
        <f>'CPP Fund'!I11</f>
        <v>0</v>
      </c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>
        <f>CapResCapPrj!I20</f>
        <v>0</v>
      </c>
      <c r="S14" s="374">
        <f>SCCTMCapRes!I20</f>
        <v>0</v>
      </c>
      <c r="T14" s="374"/>
      <c r="U14" s="374"/>
      <c r="V14" s="374"/>
      <c r="W14" s="374"/>
      <c r="X14" s="374">
        <v>0</v>
      </c>
      <c r="Y14" s="374">
        <v>0</v>
      </c>
      <c r="Z14" s="374"/>
      <c r="AA14" s="374"/>
      <c r="AB14" s="374">
        <f>Arbitrage!G19</f>
        <v>0</v>
      </c>
      <c r="AC14" s="355">
        <f>C14+D14+E14+F14+M14+G14+H14+J14+K14+L14+O14+P14+Q14+R14+T14+U14+V14+W14+X14+Y14+Z14+AB14+AA14+N14</f>
        <v>0</v>
      </c>
    </row>
    <row r="15" spans="1:29" s="293" customFormat="1" x14ac:dyDescent="0.2">
      <c r="A15" s="356" t="s">
        <v>1360</v>
      </c>
      <c r="B15" s="372" t="s">
        <v>1252</v>
      </c>
      <c r="C15" s="357">
        <f>GenFundREV!I95</f>
        <v>0</v>
      </c>
      <c r="D15" s="358">
        <f>CharterFundRev!I92</f>
        <v>0</v>
      </c>
      <c r="E15" s="358">
        <f>InsResv!I10</f>
        <v>0</v>
      </c>
      <c r="F15" s="358">
        <f>'CPP Fund'!I10</f>
        <v>0</v>
      </c>
      <c r="G15" s="358">
        <f>SUM(FoodServiceSRF!I18)</f>
        <v>0</v>
      </c>
      <c r="H15" s="358">
        <f>SUM(GovGrants!I69)</f>
        <v>0</v>
      </c>
      <c r="I15" s="358">
        <f>SCCTMSpRev!I17</f>
        <v>0</v>
      </c>
      <c r="J15" s="358">
        <f>PupActiv!I12</f>
        <v>0</v>
      </c>
      <c r="K15" s="358">
        <f>FullDayKOverride!I15</f>
        <v>0</v>
      </c>
      <c r="L15" s="358">
        <f>Transp!I15</f>
        <v>0</v>
      </c>
      <c r="M15" s="358">
        <f>OthSpecRev!I10</f>
        <v>0</v>
      </c>
      <c r="N15" s="358">
        <f>BondRedm!I17</f>
        <v>0</v>
      </c>
      <c r="O15" s="358">
        <f>COPDebt!I17</f>
        <v>0</v>
      </c>
      <c r="P15" s="358">
        <f>BuildFund!I13</f>
        <v>0</v>
      </c>
      <c r="Q15" s="358">
        <f>SpecBuild!I10</f>
        <v>0</v>
      </c>
      <c r="R15" s="358">
        <f>CapResCapPrj!I17</f>
        <v>0</v>
      </c>
      <c r="S15" s="358">
        <f>SCCTMCapRes!I17</f>
        <v>0</v>
      </c>
      <c r="T15" s="358">
        <f>OtherEnterprise!I11</f>
        <v>0</v>
      </c>
      <c r="U15" s="358">
        <f>OtherInternal!I14</f>
        <v>0</v>
      </c>
      <c r="V15" s="358">
        <f>RiskRelated!I9</f>
        <v>0</v>
      </c>
      <c r="W15" s="358">
        <f>'Trust&amp;Custodial'!I7</f>
        <v>0</v>
      </c>
      <c r="X15" s="358">
        <v>0</v>
      </c>
      <c r="Y15" s="358">
        <v>0</v>
      </c>
      <c r="Z15" s="358">
        <f>PupilActCustodial!I9</f>
        <v>0</v>
      </c>
      <c r="AA15" s="358">
        <f>'Foundation Fund'!I7</f>
        <v>0</v>
      </c>
      <c r="AB15" s="358">
        <f>Arbitrage!G20</f>
        <v>0</v>
      </c>
      <c r="AC15" s="355">
        <f>C15+D15+E15+F15+M15+G15+H15+J15+K15+L15+O15+P15+Q15+R15+T15+U15+V15+W15+X15+Y15+Z15+AB15+AA15+N15</f>
        <v>0</v>
      </c>
    </row>
    <row r="16" spans="1:29" s="293" customFormat="1" ht="38.25" x14ac:dyDescent="0.2">
      <c r="A16" s="356" t="s">
        <v>1253</v>
      </c>
      <c r="B16" s="372" t="s">
        <v>1254</v>
      </c>
      <c r="C16" s="357">
        <f>GenFundREV!I101-GenFundREV!I95</f>
        <v>0</v>
      </c>
      <c r="D16" s="358">
        <f>SUM(CharterFundRev!I93+CharterFundRev!I94+CharterFundRev!I95)</f>
        <v>0</v>
      </c>
      <c r="E16" s="358">
        <f>InsResv!I12</f>
        <v>0</v>
      </c>
      <c r="F16" s="358">
        <f>'CPP Fund'!I12</f>
        <v>0</v>
      </c>
      <c r="G16" s="358">
        <f>SUM(FoodServiceSRF!I19)</f>
        <v>0</v>
      </c>
      <c r="H16" s="358">
        <f>SUM(GovGrants!I73:I82)</f>
        <v>0</v>
      </c>
      <c r="I16" s="358">
        <f>SUM(SCCTMSpRev!I18:I20)</f>
        <v>0</v>
      </c>
      <c r="J16" s="358">
        <f>PupActiv!I13</f>
        <v>0</v>
      </c>
      <c r="K16" s="358">
        <f>FullDayKOverride!I16</f>
        <v>0</v>
      </c>
      <c r="L16" s="358">
        <f>Transp!I16</f>
        <v>0</v>
      </c>
      <c r="M16" s="358">
        <f>OthSpecRev!I11</f>
        <v>0</v>
      </c>
      <c r="N16" s="358">
        <f>SUM(BondRedm!I14+BondRedm!I15+BondRedm!I16+BondRedm!I18)</f>
        <v>0</v>
      </c>
      <c r="O16" s="358">
        <f>SUM(COPDebt!I14+COPDebt!I15+COPDebt!I16+COPDebt!I18)</f>
        <v>0</v>
      </c>
      <c r="P16" s="358">
        <f>SUM(BuildFund!I10+BuildFund!I11+BuildFund!I12+BuildFund!I14)</f>
        <v>0</v>
      </c>
      <c r="Q16" s="358">
        <f>SpecBuild!I11</f>
        <v>0</v>
      </c>
      <c r="R16" s="358">
        <f>SUM(CapResCapPrj!I18+CapResCapPrj!I19+CapResCapPrj!I21)</f>
        <v>0</v>
      </c>
      <c r="S16" s="358">
        <f>SUM(SCCTMCapRes!I18+SCCTMCapRes!I19+SCCTMCapRes!I21)</f>
        <v>0</v>
      </c>
      <c r="T16" s="358">
        <f>OtherEnterprise!I12</f>
        <v>0</v>
      </c>
      <c r="U16" s="358">
        <f>OtherInternal!I15</f>
        <v>0</v>
      </c>
      <c r="V16" s="358">
        <f>SUM(RiskRelated!I10)</f>
        <v>0</v>
      </c>
      <c r="W16" s="358">
        <f>'Trust&amp;Custodial'!I8</f>
        <v>0</v>
      </c>
      <c r="X16" s="358">
        <v>0</v>
      </c>
      <c r="Y16" s="358">
        <v>0</v>
      </c>
      <c r="Z16" s="358">
        <f>PupilActCustodial!I10</f>
        <v>0</v>
      </c>
      <c r="AA16" s="358">
        <f>'Foundation Fund'!I8</f>
        <v>0</v>
      </c>
      <c r="AB16" s="358">
        <f>Arbitrage!G18</f>
        <v>0</v>
      </c>
      <c r="AC16" s="355">
        <f>C16+D16+E16+F16+M16+G16+H16+J16+K16+L16+O16+P16+Q16+R16+T16+U16+V16+W16+X16+Y16+Z16+AB16+AA16+N16</f>
        <v>0</v>
      </c>
    </row>
    <row r="17" spans="1:29" s="293" customFormat="1" ht="1.9" customHeight="1" x14ac:dyDescent="0.2">
      <c r="A17" s="352"/>
      <c r="B17" s="345"/>
      <c r="C17" s="353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4"/>
      <c r="T17" s="354"/>
      <c r="U17" s="354"/>
      <c r="V17" s="354"/>
      <c r="W17" s="354"/>
      <c r="X17" s="354"/>
      <c r="Y17" s="354"/>
      <c r="Z17" s="354"/>
      <c r="AA17" s="354"/>
      <c r="AB17" s="354"/>
      <c r="AC17" s="355"/>
    </row>
    <row r="18" spans="1:29" s="293" customFormat="1" ht="38.25" x14ac:dyDescent="0.2">
      <c r="A18" s="359" t="s">
        <v>1361</v>
      </c>
      <c r="B18" s="360"/>
      <c r="C18" s="361">
        <f t="shared" ref="C18:AB18" si="2">C12+C14+C15+C16</f>
        <v>0</v>
      </c>
      <c r="D18" s="362">
        <f t="shared" si="2"/>
        <v>0</v>
      </c>
      <c r="E18" s="362">
        <f t="shared" si="2"/>
        <v>0</v>
      </c>
      <c r="F18" s="362">
        <f t="shared" si="2"/>
        <v>0</v>
      </c>
      <c r="G18" s="362">
        <f t="shared" si="2"/>
        <v>0</v>
      </c>
      <c r="H18" s="362">
        <f t="shared" si="2"/>
        <v>0</v>
      </c>
      <c r="I18" s="362">
        <f t="shared" si="2"/>
        <v>0</v>
      </c>
      <c r="J18" s="362">
        <f t="shared" si="2"/>
        <v>0</v>
      </c>
      <c r="K18" s="362">
        <f t="shared" si="2"/>
        <v>0</v>
      </c>
      <c r="L18" s="362">
        <f t="shared" si="2"/>
        <v>0</v>
      </c>
      <c r="M18" s="362">
        <f t="shared" si="2"/>
        <v>0</v>
      </c>
      <c r="N18" s="362">
        <f t="shared" si="2"/>
        <v>0</v>
      </c>
      <c r="O18" s="362">
        <f t="shared" si="2"/>
        <v>0</v>
      </c>
      <c r="P18" s="362">
        <f t="shared" si="2"/>
        <v>0</v>
      </c>
      <c r="Q18" s="362">
        <f t="shared" si="2"/>
        <v>0</v>
      </c>
      <c r="R18" s="362">
        <f t="shared" si="2"/>
        <v>0</v>
      </c>
      <c r="S18" s="362">
        <f t="shared" si="2"/>
        <v>0</v>
      </c>
      <c r="T18" s="362">
        <f t="shared" si="2"/>
        <v>0</v>
      </c>
      <c r="U18" s="362">
        <f t="shared" si="2"/>
        <v>0</v>
      </c>
      <c r="V18" s="362">
        <f t="shared" si="2"/>
        <v>0</v>
      </c>
      <c r="W18" s="362">
        <f t="shared" si="2"/>
        <v>0</v>
      </c>
      <c r="X18" s="362">
        <f t="shared" si="2"/>
        <v>0</v>
      </c>
      <c r="Y18" s="362">
        <f t="shared" si="2"/>
        <v>0</v>
      </c>
      <c r="Z18" s="362">
        <f t="shared" si="2"/>
        <v>0</v>
      </c>
      <c r="AA18" s="362">
        <f t="shared" si="2"/>
        <v>0</v>
      </c>
      <c r="AB18" s="362">
        <f t="shared" si="2"/>
        <v>0</v>
      </c>
      <c r="AC18" s="363">
        <f>C18+D18+E18+F18+M18+G18+H18+J18+K18+L18+O18+P18+Q18+R18+T18+U18+V18+W18+X18+Y18+Z18+AB18+AA18+N18</f>
        <v>0</v>
      </c>
    </row>
    <row r="19" spans="1:29" s="293" customFormat="1" ht="1.9" customHeight="1" x14ac:dyDescent="0.2">
      <c r="A19" s="352"/>
      <c r="B19" s="345"/>
      <c r="C19" s="353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4"/>
      <c r="AC19" s="355"/>
    </row>
    <row r="20" spans="1:29" s="293" customFormat="1" x14ac:dyDescent="0.2">
      <c r="A20" s="352" t="s">
        <v>828</v>
      </c>
      <c r="B20" s="345"/>
      <c r="C20" s="353"/>
      <c r="D20" s="354"/>
      <c r="E20" s="354"/>
      <c r="F20" s="354"/>
      <c r="G20" s="354"/>
      <c r="H20" s="354"/>
      <c r="I20" s="354"/>
      <c r="J20" s="354"/>
      <c r="K20" s="354"/>
      <c r="L20" s="354"/>
      <c r="M20" s="354"/>
      <c r="N20" s="354"/>
      <c r="O20" s="354"/>
      <c r="P20" s="354"/>
      <c r="Q20" s="354"/>
      <c r="R20" s="354"/>
      <c r="S20" s="354"/>
      <c r="T20" s="354"/>
      <c r="U20" s="354"/>
      <c r="V20" s="354"/>
      <c r="W20" s="354"/>
      <c r="X20" s="354"/>
      <c r="Y20" s="354"/>
      <c r="Z20" s="354"/>
      <c r="AA20" s="354"/>
      <c r="AB20" s="354"/>
      <c r="AC20" s="355"/>
    </row>
    <row r="21" spans="1:29" s="293" customFormat="1" x14ac:dyDescent="0.2">
      <c r="A21" s="352" t="s">
        <v>1255</v>
      </c>
      <c r="B21" s="345"/>
      <c r="C21" s="353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4"/>
      <c r="AC21" s="355"/>
    </row>
    <row r="22" spans="1:29" s="293" customFormat="1" x14ac:dyDescent="0.2">
      <c r="A22" s="371" t="s">
        <v>1186</v>
      </c>
      <c r="B22" s="372" t="s">
        <v>1048</v>
      </c>
      <c r="C22" s="357">
        <f>SUM(GenFundExp!C$1016:C$1016)</f>
        <v>0</v>
      </c>
      <c r="D22" s="358">
        <f>CharterFundExp!C1016</f>
        <v>0</v>
      </c>
      <c r="E22" s="358"/>
      <c r="F22" s="358">
        <f>'CPP Fund'!I24</f>
        <v>0</v>
      </c>
      <c r="G22" s="358"/>
      <c r="H22" s="358">
        <f>GovGrants!I168-GovGrants!I164</f>
        <v>0</v>
      </c>
      <c r="I22" s="358">
        <f>SUM(SCCTMSpRev!I32:I32)</f>
        <v>0</v>
      </c>
      <c r="J22" s="358">
        <f>SUM(PupActiv!I26:I26)</f>
        <v>0</v>
      </c>
      <c r="K22" s="358">
        <f>FullDayKOverride!I23</f>
        <v>0</v>
      </c>
      <c r="L22" s="358"/>
      <c r="M22" s="358">
        <f>OthSpecRev!I22</f>
        <v>0</v>
      </c>
      <c r="N22" s="358"/>
      <c r="O22" s="358"/>
      <c r="P22" s="358"/>
      <c r="Q22" s="358">
        <f>SpecBuild!I18</f>
        <v>0</v>
      </c>
      <c r="R22" s="358">
        <f>CapResCapPrj!I32</f>
        <v>0</v>
      </c>
      <c r="S22" s="358">
        <f>SCCTMCapRes!I32</f>
        <v>0</v>
      </c>
      <c r="T22" s="358">
        <f>OtherEnterprise!I22</f>
        <v>0</v>
      </c>
      <c r="U22" s="358">
        <f>OtherInternal!I25</f>
        <v>0</v>
      </c>
      <c r="V22" s="358">
        <f>RiskRelated!I20</f>
        <v>0</v>
      </c>
      <c r="W22" s="358">
        <f>'Trust&amp;Custodial'!I19</f>
        <v>0</v>
      </c>
      <c r="X22" s="358"/>
      <c r="Y22" s="358"/>
      <c r="Z22" s="358">
        <f>'Trust&amp;Custodial'!I20</f>
        <v>0</v>
      </c>
      <c r="AA22" s="358">
        <f>'Foundation Fund'!I19</f>
        <v>0</v>
      </c>
      <c r="AB22" s="358">
        <f>SUM(Arbitrage!G25:G28)</f>
        <v>0</v>
      </c>
      <c r="AC22" s="355">
        <f t="shared" ref="AC22:AC28" si="3">C22+D22+E22+F22+M22+G22+H22+J22+K22+L22+O22+P22+Q22+R22+T22+U22+V22+W22+X22+Y22+Z22+AB22+AA22+N22</f>
        <v>0</v>
      </c>
    </row>
    <row r="23" spans="1:29" s="293" customFormat="1" x14ac:dyDescent="0.2">
      <c r="A23" s="371" t="s">
        <v>1479</v>
      </c>
      <c r="B23" s="372" t="s">
        <v>1049</v>
      </c>
      <c r="C23" s="357">
        <f>SUM(GenFundExp!C$1017:C$1017)</f>
        <v>0</v>
      </c>
      <c r="D23" s="358">
        <f>CharterFundExp!C1017</f>
        <v>0</v>
      </c>
      <c r="E23" s="358"/>
      <c r="F23" s="358">
        <f>'CPP Fund'!I25</f>
        <v>0</v>
      </c>
      <c r="G23" s="358"/>
      <c r="H23" s="358"/>
      <c r="I23" s="358">
        <f>SUM(SCCTMSpRev!I33:I33)</f>
        <v>0</v>
      </c>
      <c r="J23" s="358">
        <f>SUM(PupActiv!I27:I27)</f>
        <v>0</v>
      </c>
      <c r="K23" s="358">
        <f>FullDayKOverride!I24</f>
        <v>0</v>
      </c>
      <c r="L23" s="358"/>
      <c r="M23" s="358">
        <f>OthSpecRev!I23</f>
        <v>0</v>
      </c>
      <c r="N23" s="358"/>
      <c r="O23" s="358"/>
      <c r="P23" s="358"/>
      <c r="Q23" s="358"/>
      <c r="R23" s="358">
        <f>CapResCapPrj!I33</f>
        <v>0</v>
      </c>
      <c r="S23" s="358">
        <f>SCCTMCapRes!I33</f>
        <v>0</v>
      </c>
      <c r="T23" s="358">
        <f>OtherEnterprise!I23</f>
        <v>0</v>
      </c>
      <c r="U23" s="358">
        <f>OtherInternal!I26</f>
        <v>0</v>
      </c>
      <c r="V23" s="358">
        <f>RiskRelated!I21</f>
        <v>0</v>
      </c>
      <c r="W23" s="358">
        <f>'Trust&amp;Custodial'!I20</f>
        <v>0</v>
      </c>
      <c r="X23" s="358"/>
      <c r="Y23" s="358"/>
      <c r="Z23" s="358">
        <f>PupilActCustodial!I22</f>
        <v>0</v>
      </c>
      <c r="AA23" s="358">
        <f>'Foundation Fund'!I20</f>
        <v>0</v>
      </c>
      <c r="AB23" s="358"/>
      <c r="AC23" s="355">
        <f t="shared" si="3"/>
        <v>0</v>
      </c>
    </row>
    <row r="24" spans="1:29" s="293" customFormat="1" ht="25.5" x14ac:dyDescent="0.2">
      <c r="A24" s="371" t="s">
        <v>1189</v>
      </c>
      <c r="B24" s="372" t="s">
        <v>1256</v>
      </c>
      <c r="C24" s="357">
        <f>SUM(GenFundExp!C$1018:C$1038)</f>
        <v>0</v>
      </c>
      <c r="D24" s="358">
        <f>SUM(CharterFundExp!C1018:C1038)</f>
        <v>0</v>
      </c>
      <c r="E24" s="358"/>
      <c r="F24" s="358">
        <f>SUM('CPP Fund'!I26:I43)</f>
        <v>0</v>
      </c>
      <c r="G24" s="358"/>
      <c r="H24" s="358"/>
      <c r="I24" s="358">
        <f>SUM(SCCTMSpRev!I34:I36)</f>
        <v>0</v>
      </c>
      <c r="J24" s="358">
        <f>SUM(PupActiv!I28:I30)</f>
        <v>0</v>
      </c>
      <c r="K24" s="358">
        <f>SUM(FullDayKOverride!I25:I27)</f>
        <v>0</v>
      </c>
      <c r="L24" s="358"/>
      <c r="M24" s="358">
        <f>SUM(OthSpecRev!I24:I26)</f>
        <v>0</v>
      </c>
      <c r="N24" s="358"/>
      <c r="O24" s="358"/>
      <c r="P24" s="358"/>
      <c r="Q24" s="358">
        <f>SpecBuild!I19</f>
        <v>0</v>
      </c>
      <c r="R24" s="358">
        <f>SUM(CapResCapPrj!I34:I36)</f>
        <v>0</v>
      </c>
      <c r="S24" s="358">
        <f>SUM(SCCTMCapRes!I34:I36)</f>
        <v>0</v>
      </c>
      <c r="T24" s="358">
        <f>SUM(OtherEnterprise!I24:I26)</f>
        <v>0</v>
      </c>
      <c r="U24" s="358">
        <f>SUM(OtherInternal!I27:I29)</f>
        <v>0</v>
      </c>
      <c r="V24" s="358">
        <f>SUM(RiskRelated!I22:I24)</f>
        <v>0</v>
      </c>
      <c r="W24" s="358">
        <f>SUM('Trust&amp;Custodial'!I21+'Trust&amp;Custodial'!I22+'Trust&amp;Custodial'!I23)</f>
        <v>0</v>
      </c>
      <c r="X24" s="358"/>
      <c r="Y24" s="358"/>
      <c r="Z24" s="358">
        <f>SUM(PupilActCustodial!I23+PupilActCustodial!I24+PupilActCustodial!I25)</f>
        <v>0</v>
      </c>
      <c r="AA24" s="358">
        <f>SUM('Foundation Fund'!I21+'Foundation Fund'!I22+'Foundation Fund'!I23)</f>
        <v>0</v>
      </c>
      <c r="AB24" s="358"/>
      <c r="AC24" s="355">
        <f t="shared" si="3"/>
        <v>0</v>
      </c>
    </row>
    <row r="25" spans="1:29" s="293" customFormat="1" x14ac:dyDescent="0.2">
      <c r="A25" s="371" t="s">
        <v>1363</v>
      </c>
      <c r="B25" s="372" t="s">
        <v>1053</v>
      </c>
      <c r="C25" s="357">
        <f>SUM(GenFundExp!C$1039:C$1040)</f>
        <v>0</v>
      </c>
      <c r="D25" s="358">
        <f>CharterFundExp!C1039+CharterFundExp!C1040</f>
        <v>0</v>
      </c>
      <c r="E25" s="358"/>
      <c r="F25" s="358">
        <f>SUM('CPP Fund'!I44:I45)</f>
        <v>0</v>
      </c>
      <c r="G25" s="358"/>
      <c r="H25" s="358"/>
      <c r="I25" s="358">
        <f>SCCTMSpRev!I37</f>
        <v>0</v>
      </c>
      <c r="J25" s="358">
        <f>PupActiv!I31</f>
        <v>0</v>
      </c>
      <c r="K25" s="358">
        <f>FullDayKOverride!I28</f>
        <v>0</v>
      </c>
      <c r="L25" s="358"/>
      <c r="M25" s="358">
        <f>OthSpecRev!I27</f>
        <v>0</v>
      </c>
      <c r="N25" s="358"/>
      <c r="O25" s="358"/>
      <c r="P25" s="358"/>
      <c r="Q25" s="358">
        <f>SpecBuild!I20</f>
        <v>0</v>
      </c>
      <c r="R25" s="358">
        <f>CapResCapPrj!I37</f>
        <v>0</v>
      </c>
      <c r="S25" s="358">
        <f>SCCTMCapRes!I37</f>
        <v>0</v>
      </c>
      <c r="T25" s="358">
        <f>OtherEnterprise!I27</f>
        <v>0</v>
      </c>
      <c r="U25" s="358">
        <f>OtherInternal!I30</f>
        <v>0</v>
      </c>
      <c r="V25" s="358">
        <f>RiskRelated!I25</f>
        <v>0</v>
      </c>
      <c r="W25" s="358">
        <f>'Trust&amp;Custodial'!I24</f>
        <v>0</v>
      </c>
      <c r="X25" s="358"/>
      <c r="Y25" s="358"/>
      <c r="Z25" s="358">
        <f>PupilActCustodial!I26</f>
        <v>0</v>
      </c>
      <c r="AA25" s="358">
        <f>'Foundation Fund'!I24</f>
        <v>0</v>
      </c>
      <c r="AB25" s="358"/>
      <c r="AC25" s="355">
        <f t="shared" si="3"/>
        <v>0</v>
      </c>
    </row>
    <row r="26" spans="1:29" s="293" customFormat="1" x14ac:dyDescent="0.2">
      <c r="A26" s="371" t="s">
        <v>114</v>
      </c>
      <c r="B26" s="372" t="s">
        <v>1054</v>
      </c>
      <c r="C26" s="357">
        <f>SUM(GenFundExp!C$1041:C$1044)</f>
        <v>0</v>
      </c>
      <c r="D26" s="358">
        <f>CharterFundExp!C1041+CharterFundExp!C1042+CharterFundExp!C1043</f>
        <v>0</v>
      </c>
      <c r="E26" s="358"/>
      <c r="F26" s="358">
        <f>SUM('CPP Fund'!I46:I48)</f>
        <v>0</v>
      </c>
      <c r="G26" s="358"/>
      <c r="H26" s="358"/>
      <c r="I26" s="358">
        <f>SUM(SCCTMSpRev!I38:I44)</f>
        <v>0</v>
      </c>
      <c r="J26" s="358">
        <f>SUM(PupActiv!I32:I32)</f>
        <v>0</v>
      </c>
      <c r="K26" s="358">
        <f>SUM(FullDayKOverride!I29:I30)</f>
        <v>0</v>
      </c>
      <c r="L26" s="358"/>
      <c r="M26" s="358">
        <f>+OthSpecRev!I28</f>
        <v>0</v>
      </c>
      <c r="N26" s="358"/>
      <c r="O26" s="358"/>
      <c r="P26" s="358"/>
      <c r="Q26" s="358">
        <f>SUM(SpecBuild!I21:I24)</f>
        <v>0</v>
      </c>
      <c r="R26" s="358">
        <f>SUM(CapResCapPrj!I38:I44)</f>
        <v>0</v>
      </c>
      <c r="S26" s="358">
        <f>SUM(SCCTMCapRes!I38:I44)</f>
        <v>0</v>
      </c>
      <c r="T26" s="358">
        <f>SUM(OtherEnterprise!I28:I29)</f>
        <v>0</v>
      </c>
      <c r="U26" s="358">
        <f>SUM(OtherInternal!I31:I32)</f>
        <v>0</v>
      </c>
      <c r="V26" s="358">
        <f>SUM(RiskRelated!I26:I27)</f>
        <v>0</v>
      </c>
      <c r="W26" s="358">
        <f>SUM('Trust&amp;Custodial'!I25+'Trust&amp;Custodial'!I26)</f>
        <v>0</v>
      </c>
      <c r="X26" s="358"/>
      <c r="Y26" s="358"/>
      <c r="Z26" s="358">
        <f>SUM(PupilActCustodial!I27+PupilActCustodial!I28)</f>
        <v>0</v>
      </c>
      <c r="AA26" s="358">
        <f>SUM('Foundation Fund'!I25+'Foundation Fund'!I26)</f>
        <v>0</v>
      </c>
      <c r="AB26" s="358"/>
      <c r="AC26" s="355">
        <f t="shared" si="3"/>
        <v>0</v>
      </c>
    </row>
    <row r="27" spans="1:29" s="293" customFormat="1" x14ac:dyDescent="0.2">
      <c r="A27" s="371" t="s">
        <v>954</v>
      </c>
      <c r="B27" s="372" t="s">
        <v>1257</v>
      </c>
      <c r="C27" s="357">
        <f>SUM(GenFundExp!C$1045:C$1048)</f>
        <v>0</v>
      </c>
      <c r="D27" s="358">
        <f>CharterFundExp!C1044+CharterFundExp!C1045+CharterFundExp!C1046+CharterFundExp!C1047</f>
        <v>0</v>
      </c>
      <c r="E27" s="358"/>
      <c r="F27" s="358">
        <f>SUM('CPP Fund'!I49:I52)</f>
        <v>0</v>
      </c>
      <c r="G27" s="358"/>
      <c r="H27" s="358"/>
      <c r="I27" s="358">
        <f>SCCTMSpRev!I45</f>
        <v>0</v>
      </c>
      <c r="J27" s="358">
        <f>PupActiv!I33</f>
        <v>0</v>
      </c>
      <c r="K27" s="358">
        <f>FullDayKOverride!I31</f>
        <v>0</v>
      </c>
      <c r="L27" s="358"/>
      <c r="M27" s="358">
        <f>SUM(OthSpecRev!I29)</f>
        <v>0</v>
      </c>
      <c r="N27" s="358"/>
      <c r="O27" s="358"/>
      <c r="P27" s="358"/>
      <c r="Q27" s="358">
        <f>SpecBuild!I25</f>
        <v>0</v>
      </c>
      <c r="R27" s="358">
        <f>CapResCapPrj!I45</f>
        <v>0</v>
      </c>
      <c r="S27" s="358">
        <f>SCCTMCapRes!I45</f>
        <v>0</v>
      </c>
      <c r="T27" s="358">
        <f>+OtherEnterprise!I30+OtherEnterprise!I31</f>
        <v>0</v>
      </c>
      <c r="U27" s="358">
        <f>SUM(OtherInternal!I33:I34)</f>
        <v>0</v>
      </c>
      <c r="V27" s="358">
        <f>+RiskRelated!I28+RiskRelated!I29</f>
        <v>0</v>
      </c>
      <c r="W27" s="358">
        <f>'Trust&amp;Custodial'!I27</f>
        <v>0</v>
      </c>
      <c r="X27" s="358"/>
      <c r="Y27" s="358"/>
      <c r="Z27" s="358">
        <f>PupilActCustodial!I29</f>
        <v>0</v>
      </c>
      <c r="AA27" s="358">
        <f>'Foundation Fund'!I27</f>
        <v>0</v>
      </c>
      <c r="AB27" s="358"/>
      <c r="AC27" s="355">
        <f t="shared" si="3"/>
        <v>0</v>
      </c>
    </row>
    <row r="28" spans="1:29" s="293" customFormat="1" x14ac:dyDescent="0.2">
      <c r="A28" s="375" t="s">
        <v>1364</v>
      </c>
      <c r="B28" s="360"/>
      <c r="C28" s="361">
        <f t="shared" ref="C28:AB28" si="4">SUM(C22:C27)</f>
        <v>0</v>
      </c>
      <c r="D28" s="362">
        <f t="shared" si="4"/>
        <v>0</v>
      </c>
      <c r="E28" s="362">
        <f t="shared" si="4"/>
        <v>0</v>
      </c>
      <c r="F28" s="362">
        <f t="shared" si="4"/>
        <v>0</v>
      </c>
      <c r="G28" s="362">
        <f t="shared" si="4"/>
        <v>0</v>
      </c>
      <c r="H28" s="362">
        <f t="shared" si="4"/>
        <v>0</v>
      </c>
      <c r="I28" s="362">
        <f t="shared" si="4"/>
        <v>0</v>
      </c>
      <c r="J28" s="362">
        <f t="shared" si="4"/>
        <v>0</v>
      </c>
      <c r="K28" s="362">
        <f t="shared" si="4"/>
        <v>0</v>
      </c>
      <c r="L28" s="362">
        <f t="shared" si="4"/>
        <v>0</v>
      </c>
      <c r="M28" s="362">
        <f t="shared" si="4"/>
        <v>0</v>
      </c>
      <c r="N28" s="362">
        <f t="shared" si="4"/>
        <v>0</v>
      </c>
      <c r="O28" s="362">
        <f t="shared" si="4"/>
        <v>0</v>
      </c>
      <c r="P28" s="362">
        <f t="shared" si="4"/>
        <v>0</v>
      </c>
      <c r="Q28" s="362">
        <f t="shared" si="4"/>
        <v>0</v>
      </c>
      <c r="R28" s="362">
        <f t="shared" si="4"/>
        <v>0</v>
      </c>
      <c r="S28" s="362">
        <f t="shared" si="4"/>
        <v>0</v>
      </c>
      <c r="T28" s="362">
        <f t="shared" si="4"/>
        <v>0</v>
      </c>
      <c r="U28" s="362">
        <f t="shared" si="4"/>
        <v>0</v>
      </c>
      <c r="V28" s="362">
        <f t="shared" si="4"/>
        <v>0</v>
      </c>
      <c r="W28" s="362">
        <f t="shared" si="4"/>
        <v>0</v>
      </c>
      <c r="X28" s="362">
        <f t="shared" si="4"/>
        <v>0</v>
      </c>
      <c r="Y28" s="362">
        <f t="shared" si="4"/>
        <v>0</v>
      </c>
      <c r="Z28" s="362">
        <f t="shared" si="4"/>
        <v>0</v>
      </c>
      <c r="AA28" s="362">
        <f t="shared" si="4"/>
        <v>0</v>
      </c>
      <c r="AB28" s="362">
        <f t="shared" si="4"/>
        <v>0</v>
      </c>
      <c r="AC28" s="363">
        <f t="shared" si="3"/>
        <v>0</v>
      </c>
    </row>
    <row r="29" spans="1:29" s="293" customFormat="1" x14ac:dyDescent="0.2">
      <c r="A29" s="352" t="s">
        <v>1258</v>
      </c>
      <c r="B29" s="345"/>
      <c r="C29" s="353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5"/>
    </row>
    <row r="30" spans="1:29" s="293" customFormat="1" x14ac:dyDescent="0.2">
      <c r="A30" s="352" t="s">
        <v>1259</v>
      </c>
      <c r="B30" s="345"/>
      <c r="C30" s="353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  <c r="P30" s="354"/>
      <c r="Q30" s="354"/>
      <c r="R30" s="354"/>
      <c r="S30" s="354"/>
      <c r="T30" s="354"/>
      <c r="U30" s="354"/>
      <c r="V30" s="354"/>
      <c r="W30" s="354"/>
      <c r="X30" s="354"/>
      <c r="Y30" s="354"/>
      <c r="Z30" s="354"/>
      <c r="AA30" s="354"/>
      <c r="AB30" s="354"/>
      <c r="AC30" s="355"/>
    </row>
    <row r="31" spans="1:29" s="293" customFormat="1" x14ac:dyDescent="0.2">
      <c r="A31" s="371" t="s">
        <v>1186</v>
      </c>
      <c r="B31" s="372" t="s">
        <v>1048</v>
      </c>
      <c r="C31" s="357">
        <f>GenFundExp2!I6</f>
        <v>0</v>
      </c>
      <c r="D31" s="358">
        <f>CharterFundExp2!I6</f>
        <v>0</v>
      </c>
      <c r="E31" s="358"/>
      <c r="F31" s="358">
        <f>'CPP Fund'!I72</f>
        <v>0</v>
      </c>
      <c r="G31" s="358"/>
      <c r="H31" s="358"/>
      <c r="I31" s="358">
        <f>SCCTMSpRev!I50</f>
        <v>0</v>
      </c>
      <c r="J31" s="358">
        <f>PupActiv!I38</f>
        <v>0</v>
      </c>
      <c r="K31" s="358"/>
      <c r="L31" s="358">
        <f>Transp!I23+Transp!I24</f>
        <v>0</v>
      </c>
      <c r="M31" s="358">
        <f>OthSpecRev!I34</f>
        <v>0</v>
      </c>
      <c r="N31" s="358"/>
      <c r="O31" s="358"/>
      <c r="P31" s="358"/>
      <c r="Q31" s="358"/>
      <c r="R31" s="358">
        <f>CapResCapPrj!I50</f>
        <v>0</v>
      </c>
      <c r="S31" s="358">
        <f>SCCTMCapRes!I50</f>
        <v>0</v>
      </c>
      <c r="T31" s="358"/>
      <c r="U31" s="358"/>
      <c r="V31" s="358"/>
      <c r="W31" s="358">
        <f>'Trust&amp;Custodial'!I32</f>
        <v>0</v>
      </c>
      <c r="X31" s="358"/>
      <c r="Y31" s="358"/>
      <c r="Z31" s="358">
        <f>PupilActCustodial!I34</f>
        <v>0</v>
      </c>
      <c r="AA31" s="358">
        <f>'Foundation Fund'!I32</f>
        <v>0</v>
      </c>
      <c r="AB31" s="358"/>
      <c r="AC31" s="355">
        <f t="shared" ref="AC31:AC37" si="5">C31+D31+E31+F31+M31+G31+H31+J31+K31+L31+O31+P31+Q31+R31+T31+U31+V31+W31+X31+Y31+Z31+AB31+AA31+N31</f>
        <v>0</v>
      </c>
    </row>
    <row r="32" spans="1:29" s="293" customFormat="1" x14ac:dyDescent="0.2">
      <c r="A32" s="371" t="s">
        <v>1479</v>
      </c>
      <c r="B32" s="372" t="s">
        <v>1049</v>
      </c>
      <c r="C32" s="357">
        <f>GenFundExp2!I7</f>
        <v>0</v>
      </c>
      <c r="D32" s="358">
        <f>CharterFundExp2!I7</f>
        <v>0</v>
      </c>
      <c r="E32" s="358"/>
      <c r="F32" s="358">
        <f>'CPP Fund'!I73</f>
        <v>0</v>
      </c>
      <c r="G32" s="358"/>
      <c r="H32" s="358"/>
      <c r="I32" s="358">
        <f>SCCTMSpRev!I51</f>
        <v>0</v>
      </c>
      <c r="J32" s="358">
        <f>PupActiv!I39</f>
        <v>0</v>
      </c>
      <c r="K32" s="358"/>
      <c r="L32" s="358">
        <f>Transp!I25+Transp!I26</f>
        <v>0</v>
      </c>
      <c r="M32" s="358">
        <f>OthSpecRev!I35</f>
        <v>0</v>
      </c>
      <c r="N32" s="358"/>
      <c r="O32" s="358"/>
      <c r="P32" s="358"/>
      <c r="Q32" s="358"/>
      <c r="R32" s="358">
        <f>CapResCapPrj!I51</f>
        <v>0</v>
      </c>
      <c r="S32" s="358">
        <f>SCCTMCapRes!I51</f>
        <v>0</v>
      </c>
      <c r="T32" s="358"/>
      <c r="U32" s="358"/>
      <c r="V32" s="358"/>
      <c r="W32" s="358">
        <f>'Trust&amp;Custodial'!I33</f>
        <v>0</v>
      </c>
      <c r="X32" s="358"/>
      <c r="Y32" s="358"/>
      <c r="Z32" s="358">
        <f>PupilActCustodial!I35</f>
        <v>0</v>
      </c>
      <c r="AA32" s="358">
        <f>'Foundation Fund'!I33</f>
        <v>0</v>
      </c>
      <c r="AB32" s="358"/>
      <c r="AC32" s="355">
        <f t="shared" si="5"/>
        <v>0</v>
      </c>
    </row>
    <row r="33" spans="1:29" s="293" customFormat="1" ht="25.5" x14ac:dyDescent="0.2">
      <c r="A33" s="371" t="s">
        <v>1189</v>
      </c>
      <c r="B33" s="372" t="s">
        <v>1256</v>
      </c>
      <c r="C33" s="357">
        <f>SUM(GenFundExp2!I8:I26)</f>
        <v>0</v>
      </c>
      <c r="D33" s="358">
        <f>SUM(CharterFundExp2!I8:I26)</f>
        <v>0</v>
      </c>
      <c r="E33" s="358"/>
      <c r="F33" s="358">
        <f>SUM('CPP Fund'!I74:I91)</f>
        <v>0</v>
      </c>
      <c r="G33" s="358"/>
      <c r="H33" s="358"/>
      <c r="I33" s="358">
        <f>SUM(SCCTMSpRev!I52:I54)</f>
        <v>0</v>
      </c>
      <c r="J33" s="358">
        <f>SUM(PupActiv!I40:I42)</f>
        <v>0</v>
      </c>
      <c r="K33" s="358"/>
      <c r="L33" s="358">
        <f>SUM(Transp!I27:I29)</f>
        <v>0</v>
      </c>
      <c r="M33" s="358">
        <f>SUM(OthSpecRev!I36:I38)</f>
        <v>0</v>
      </c>
      <c r="N33" s="358"/>
      <c r="O33" s="358"/>
      <c r="P33" s="358"/>
      <c r="Q33" s="358"/>
      <c r="R33" s="358">
        <f>SUM(CapResCapPrj!I52:I54)</f>
        <v>0</v>
      </c>
      <c r="S33" s="358">
        <f>SUM(SCCTMCapRes!I52:I54)</f>
        <v>0</v>
      </c>
      <c r="T33" s="358"/>
      <c r="U33" s="358"/>
      <c r="V33" s="358"/>
      <c r="W33" s="358">
        <f>SUM('Trust&amp;Custodial'!I34+'Trust&amp;Custodial'!I35+'Trust&amp;Custodial'!I36)</f>
        <v>0</v>
      </c>
      <c r="X33" s="358"/>
      <c r="Y33" s="358"/>
      <c r="Z33" s="358">
        <f>SUM(PupilActCustodial!I36+PupilActCustodial!I37+PupilActCustodial!I38)</f>
        <v>0</v>
      </c>
      <c r="AA33" s="358">
        <f>SUM('Foundation Fund'!I34+'Foundation Fund'!I35+'Foundation Fund'!I36)</f>
        <v>0</v>
      </c>
      <c r="AB33" s="358"/>
      <c r="AC33" s="355">
        <f t="shared" si="5"/>
        <v>0</v>
      </c>
    </row>
    <row r="34" spans="1:29" s="293" customFormat="1" x14ac:dyDescent="0.2">
      <c r="A34" s="371" t="s">
        <v>1363</v>
      </c>
      <c r="B34" s="372" t="s">
        <v>1053</v>
      </c>
      <c r="C34" s="357">
        <f>SUM(GenFundExp2!I27+GenFundExp2!I28)</f>
        <v>0</v>
      </c>
      <c r="D34" s="358">
        <f>SUM(CharterFundExp2!I27+CharterFundExp2!I28)</f>
        <v>0</v>
      </c>
      <c r="E34" s="358"/>
      <c r="F34" s="358">
        <f>SUM('CPP Fund'!I92:I93)</f>
        <v>0</v>
      </c>
      <c r="G34" s="358"/>
      <c r="H34" s="358"/>
      <c r="I34" s="358">
        <f>SCCTMSpRev!I55</f>
        <v>0</v>
      </c>
      <c r="J34" s="358">
        <f>PupActiv!I43</f>
        <v>0</v>
      </c>
      <c r="K34" s="358"/>
      <c r="L34" s="358">
        <f>Transp!I30</f>
        <v>0</v>
      </c>
      <c r="M34" s="358">
        <f>SUM(OthSpecRev!I39)</f>
        <v>0</v>
      </c>
      <c r="N34" s="358"/>
      <c r="O34" s="358"/>
      <c r="P34" s="358"/>
      <c r="Q34" s="358"/>
      <c r="R34" s="358">
        <f>CapResCapPrj!I55</f>
        <v>0</v>
      </c>
      <c r="S34" s="358">
        <f>SCCTMCapRes!I55</f>
        <v>0</v>
      </c>
      <c r="T34" s="358"/>
      <c r="U34" s="358"/>
      <c r="V34" s="358"/>
      <c r="W34" s="358">
        <f>'Trust&amp;Custodial'!I37</f>
        <v>0</v>
      </c>
      <c r="X34" s="358"/>
      <c r="Y34" s="358"/>
      <c r="Z34" s="358">
        <f>PupilActCustodial!I39</f>
        <v>0</v>
      </c>
      <c r="AA34" s="358">
        <f>'Foundation Fund'!I37</f>
        <v>0</v>
      </c>
      <c r="AB34" s="358"/>
      <c r="AC34" s="355">
        <f t="shared" si="5"/>
        <v>0</v>
      </c>
    </row>
    <row r="35" spans="1:29" s="293" customFormat="1" x14ac:dyDescent="0.2">
      <c r="A35" s="371" t="s">
        <v>114</v>
      </c>
      <c r="B35" s="372" t="s">
        <v>1054</v>
      </c>
      <c r="C35" s="357">
        <f>SUM(GenFundExp2!I29+GenFundExp2!I30+GenFundExp2!I31)</f>
        <v>0</v>
      </c>
      <c r="D35" s="358">
        <f>SUM(CharterFundExp2!I29+CharterFundExp2!I30+CharterFundExp2!I31)</f>
        <v>0</v>
      </c>
      <c r="E35" s="358"/>
      <c r="F35" s="358">
        <f>SUM('CPP Fund'!I94:I97)</f>
        <v>0</v>
      </c>
      <c r="G35" s="358"/>
      <c r="H35" s="358"/>
      <c r="I35" s="358">
        <f>SUM(SCCTMSpRev!I56:I62)</f>
        <v>0</v>
      </c>
      <c r="J35" s="358">
        <f>SUM(PupActiv!I44:I44)</f>
        <v>0</v>
      </c>
      <c r="K35" s="358"/>
      <c r="L35" s="358">
        <f>SUM(Transp!I31:I32)</f>
        <v>0</v>
      </c>
      <c r="M35" s="358">
        <f>SUM(OthSpecRev!I40:I40)</f>
        <v>0</v>
      </c>
      <c r="N35" s="358"/>
      <c r="O35" s="358"/>
      <c r="P35" s="358"/>
      <c r="Q35" s="358"/>
      <c r="R35" s="358">
        <f>SUM(CapResCapPrj!I56:I62)</f>
        <v>0</v>
      </c>
      <c r="S35" s="358">
        <f>SUM(SCCTMCapRes!I56:I62)</f>
        <v>0</v>
      </c>
      <c r="T35" s="358"/>
      <c r="U35" s="358"/>
      <c r="V35" s="358"/>
      <c r="W35" s="358">
        <f>SUM('Trust&amp;Custodial'!I38+'Trust&amp;Custodial'!I39)</f>
        <v>0</v>
      </c>
      <c r="X35" s="358"/>
      <c r="Y35" s="358"/>
      <c r="Z35" s="358">
        <f>SUM(PupilActCustodial!I40+PupilActCustodial!I41)</f>
        <v>0</v>
      </c>
      <c r="AA35" s="358">
        <f>SUM('Foundation Fund'!I38+'Foundation Fund'!I39)</f>
        <v>0</v>
      </c>
      <c r="AB35" s="358"/>
      <c r="AC35" s="355">
        <f t="shared" si="5"/>
        <v>0</v>
      </c>
    </row>
    <row r="36" spans="1:29" s="293" customFormat="1" x14ac:dyDescent="0.2">
      <c r="A36" s="371" t="s">
        <v>954</v>
      </c>
      <c r="B36" s="372" t="s">
        <v>1257</v>
      </c>
      <c r="C36" s="357">
        <f>SUM(GenFundExp2!I32+GenFundExp2!I33+GenFundExp2!I34+GenFundExp2!I35+GenFundExp2!I36+GenFundExp2!I37)</f>
        <v>0</v>
      </c>
      <c r="D36" s="358">
        <f>SUM(CharterFundExp2!I32+CharterFundExp2!I33+CharterFundExp2!I34+CharterFundExp2!I35+CharterFundExp2!I36+CharterFundExp2!I37)</f>
        <v>0</v>
      </c>
      <c r="E36" s="358"/>
      <c r="F36" s="358">
        <f>SUM('CPP Fund'!I98:I103)</f>
        <v>0</v>
      </c>
      <c r="G36" s="358"/>
      <c r="H36" s="358"/>
      <c r="I36" s="358">
        <f>SUM(SCCTMSpRev!I63:I63)</f>
        <v>0</v>
      </c>
      <c r="J36" s="358">
        <f>SUM(PupActiv!I46:I46)</f>
        <v>0</v>
      </c>
      <c r="K36" s="358"/>
      <c r="L36" s="358">
        <f>Transp!I33</f>
        <v>0</v>
      </c>
      <c r="M36" s="358">
        <f>OthSpecRev!I41</f>
        <v>0</v>
      </c>
      <c r="N36" s="358"/>
      <c r="O36" s="358"/>
      <c r="P36" s="358"/>
      <c r="Q36" s="358"/>
      <c r="R36" s="358">
        <f>CapResCapPrj!I63</f>
        <v>0</v>
      </c>
      <c r="S36" s="358">
        <f>SCCTMCapRes!I63</f>
        <v>0</v>
      </c>
      <c r="T36" s="358"/>
      <c r="U36" s="358"/>
      <c r="V36" s="358"/>
      <c r="W36" s="358">
        <f>SUM('Trust&amp;Custodial'!I40+'Trust&amp;Custodial'!I41)</f>
        <v>0</v>
      </c>
      <c r="X36" s="358"/>
      <c r="Y36" s="358"/>
      <c r="Z36" s="358">
        <f>SUM(PupilActCustodial!I42+PupilActCustodial!I43)</f>
        <v>0</v>
      </c>
      <c r="AA36" s="358">
        <f>SUM('Foundation Fund'!I40+'Foundation Fund'!I41)</f>
        <v>0</v>
      </c>
      <c r="AB36" s="358"/>
      <c r="AC36" s="355">
        <f t="shared" si="5"/>
        <v>0</v>
      </c>
    </row>
    <row r="37" spans="1:29" s="293" customFormat="1" x14ac:dyDescent="0.2">
      <c r="A37" s="375" t="s">
        <v>1365</v>
      </c>
      <c r="B37" s="360"/>
      <c r="C37" s="361">
        <f t="shared" ref="C37:AB37" si="6">SUM(C31:C36)</f>
        <v>0</v>
      </c>
      <c r="D37" s="362">
        <f t="shared" si="6"/>
        <v>0</v>
      </c>
      <c r="E37" s="362">
        <f t="shared" si="6"/>
        <v>0</v>
      </c>
      <c r="F37" s="362">
        <f t="shared" si="6"/>
        <v>0</v>
      </c>
      <c r="G37" s="362">
        <f t="shared" si="6"/>
        <v>0</v>
      </c>
      <c r="H37" s="362">
        <f t="shared" si="6"/>
        <v>0</v>
      </c>
      <c r="I37" s="362">
        <f t="shared" si="6"/>
        <v>0</v>
      </c>
      <c r="J37" s="362">
        <f t="shared" si="6"/>
        <v>0</v>
      </c>
      <c r="K37" s="362">
        <f t="shared" si="6"/>
        <v>0</v>
      </c>
      <c r="L37" s="362">
        <f t="shared" si="6"/>
        <v>0</v>
      </c>
      <c r="M37" s="362">
        <f t="shared" si="6"/>
        <v>0</v>
      </c>
      <c r="N37" s="362">
        <f t="shared" si="6"/>
        <v>0</v>
      </c>
      <c r="O37" s="362">
        <f t="shared" si="6"/>
        <v>0</v>
      </c>
      <c r="P37" s="362">
        <f t="shared" si="6"/>
        <v>0</v>
      </c>
      <c r="Q37" s="362">
        <f t="shared" si="6"/>
        <v>0</v>
      </c>
      <c r="R37" s="362">
        <f t="shared" si="6"/>
        <v>0</v>
      </c>
      <c r="S37" s="362">
        <f t="shared" si="6"/>
        <v>0</v>
      </c>
      <c r="T37" s="362">
        <f t="shared" si="6"/>
        <v>0</v>
      </c>
      <c r="U37" s="362">
        <f t="shared" si="6"/>
        <v>0</v>
      </c>
      <c r="V37" s="362">
        <f t="shared" si="6"/>
        <v>0</v>
      </c>
      <c r="W37" s="362">
        <f t="shared" si="6"/>
        <v>0</v>
      </c>
      <c r="X37" s="362">
        <f t="shared" si="6"/>
        <v>0</v>
      </c>
      <c r="Y37" s="362">
        <f t="shared" si="6"/>
        <v>0</v>
      </c>
      <c r="Z37" s="362">
        <f t="shared" si="6"/>
        <v>0</v>
      </c>
      <c r="AA37" s="362">
        <f t="shared" si="6"/>
        <v>0</v>
      </c>
      <c r="AB37" s="362">
        <f t="shared" si="6"/>
        <v>0</v>
      </c>
      <c r="AC37" s="363">
        <f t="shared" si="5"/>
        <v>0</v>
      </c>
    </row>
    <row r="38" spans="1:29" s="293" customFormat="1" ht="1.9" customHeight="1" x14ac:dyDescent="0.2">
      <c r="A38" s="352"/>
      <c r="B38" s="345"/>
      <c r="C38" s="353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354"/>
      <c r="Q38" s="354"/>
      <c r="R38" s="354"/>
      <c r="S38" s="354"/>
      <c r="T38" s="354"/>
      <c r="U38" s="354"/>
      <c r="V38" s="354"/>
      <c r="W38" s="354"/>
      <c r="X38" s="354"/>
      <c r="Y38" s="354"/>
      <c r="Z38" s="354"/>
      <c r="AA38" s="354"/>
      <c r="AB38" s="354"/>
      <c r="AC38" s="355"/>
    </row>
    <row r="39" spans="1:29" s="293" customFormat="1" x14ac:dyDescent="0.2">
      <c r="A39" s="352" t="s">
        <v>1260</v>
      </c>
      <c r="B39" s="345"/>
      <c r="C39" s="353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4"/>
      <c r="T39" s="354"/>
      <c r="U39" s="354"/>
      <c r="V39" s="354"/>
      <c r="W39" s="354"/>
      <c r="X39" s="354"/>
      <c r="Y39" s="354"/>
      <c r="Z39" s="354"/>
      <c r="AA39" s="354"/>
      <c r="AB39" s="354"/>
      <c r="AC39" s="355"/>
    </row>
    <row r="40" spans="1:29" s="293" customFormat="1" x14ac:dyDescent="0.2">
      <c r="A40" s="371" t="s">
        <v>1186</v>
      </c>
      <c r="B40" s="372" t="s">
        <v>1048</v>
      </c>
      <c r="C40" s="357">
        <f>SUM(GenFundExp2!I41+GenFundExp2!I76)</f>
        <v>0</v>
      </c>
      <c r="D40" s="358">
        <f>SUM(CharterFundExp2!I41+CharterFundExp2!I76)</f>
        <v>0</v>
      </c>
      <c r="E40" s="358"/>
      <c r="F40" s="358"/>
      <c r="G40" s="358"/>
      <c r="H40" s="358"/>
      <c r="I40" s="358"/>
      <c r="J40" s="358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5">
        <f t="shared" ref="AC40:AC46" si="7">C40+D40+E40+F40+M40+G40+H40+J40+K40+L40+O40+P40+Q40+R40+T40+U40+V40+W40+X40+Y40+Z40+AB40+AA40+N40</f>
        <v>0</v>
      </c>
    </row>
    <row r="41" spans="1:29" s="293" customFormat="1" x14ac:dyDescent="0.2">
      <c r="A41" s="371" t="s">
        <v>1479</v>
      </c>
      <c r="B41" s="372" t="s">
        <v>1049</v>
      </c>
      <c r="C41" s="357">
        <f>SUM(GenFundExp2!I42+GenFundExp2!I77)</f>
        <v>0</v>
      </c>
      <c r="D41" s="358">
        <f>SUM(CharterFundExp2!I42+CharterFundExp2!I77)</f>
        <v>0</v>
      </c>
      <c r="E41" s="358"/>
      <c r="F41" s="358"/>
      <c r="G41" s="358"/>
      <c r="H41" s="358"/>
      <c r="I41" s="358"/>
      <c r="J41" s="358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5">
        <f t="shared" si="7"/>
        <v>0</v>
      </c>
    </row>
    <row r="42" spans="1:29" s="293" customFormat="1" ht="25.5" x14ac:dyDescent="0.2">
      <c r="A42" s="371" t="s">
        <v>1189</v>
      </c>
      <c r="B42" s="372" t="s">
        <v>1256</v>
      </c>
      <c r="C42" s="357">
        <f>SUM(GenFundExp2!I43:I61)+SUM(GenFundExp2!I78:I96)</f>
        <v>0</v>
      </c>
      <c r="D42" s="358">
        <f>SUM(CharterFundExp2!I43:I61)+SUM(CharterFundExp2!I78:I96)</f>
        <v>0</v>
      </c>
      <c r="E42" s="358"/>
      <c r="F42" s="358"/>
      <c r="G42" s="358"/>
      <c r="H42" s="358"/>
      <c r="I42" s="358"/>
      <c r="J42" s="358"/>
      <c r="K42" s="358"/>
      <c r="L42" s="358"/>
      <c r="M42" s="358"/>
      <c r="N42" s="358"/>
      <c r="O42" s="358"/>
      <c r="P42" s="358"/>
      <c r="Q42" s="358"/>
      <c r="R42" s="358"/>
      <c r="S42" s="358"/>
      <c r="T42" s="358"/>
      <c r="U42" s="358"/>
      <c r="V42" s="358"/>
      <c r="W42" s="358"/>
      <c r="X42" s="358"/>
      <c r="Y42" s="358"/>
      <c r="Z42" s="358"/>
      <c r="AA42" s="358"/>
      <c r="AB42" s="358"/>
      <c r="AC42" s="355">
        <f t="shared" si="7"/>
        <v>0</v>
      </c>
    </row>
    <row r="43" spans="1:29" s="293" customFormat="1" x14ac:dyDescent="0.2">
      <c r="A43" s="371" t="s">
        <v>1363</v>
      </c>
      <c r="B43" s="372" t="s">
        <v>1053</v>
      </c>
      <c r="C43" s="357">
        <f>SUM(GenFundExp2!I62+GenFundExp2!I63+GenFundExp2!I97+GenFundExp2!I98)</f>
        <v>0</v>
      </c>
      <c r="D43" s="358">
        <f>SUM(CharterFundExp2!I62+CharterFundExp2!I63+CharterFundExp2!I97+CharterFundExp2!I98)</f>
        <v>0</v>
      </c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  <c r="V43" s="358"/>
      <c r="W43" s="358"/>
      <c r="X43" s="358"/>
      <c r="Y43" s="358"/>
      <c r="Z43" s="358"/>
      <c r="AA43" s="358"/>
      <c r="AB43" s="358"/>
      <c r="AC43" s="355">
        <f t="shared" si="7"/>
        <v>0</v>
      </c>
    </row>
    <row r="44" spans="1:29" s="293" customFormat="1" x14ac:dyDescent="0.2">
      <c r="A44" s="371" t="s">
        <v>114</v>
      </c>
      <c r="B44" s="372" t="s">
        <v>1054</v>
      </c>
      <c r="C44" s="357">
        <f>SUM(GenFundExp2!I64+GenFundExp2!I65+GenFundExp2!I66+GenFundExp2!I99+GenFundExp2!I100+GenFundExp2!I101)</f>
        <v>0</v>
      </c>
      <c r="D44" s="358">
        <f>SUM(CharterFundExp2!I64+CharterFundExp2!I65+CharterFundExp2!I66+CharterFundExp2!I99+CharterFundExp2!I100+CharterFundExp2!I101)</f>
        <v>0</v>
      </c>
      <c r="E44" s="358"/>
      <c r="F44" s="358"/>
      <c r="G44" s="358"/>
      <c r="H44" s="358"/>
      <c r="I44" s="358"/>
      <c r="J44" s="358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5">
        <f t="shared" si="7"/>
        <v>0</v>
      </c>
    </row>
    <row r="45" spans="1:29" s="293" customFormat="1" x14ac:dyDescent="0.2">
      <c r="A45" s="371" t="s">
        <v>954</v>
      </c>
      <c r="B45" s="372" t="s">
        <v>1257</v>
      </c>
      <c r="C45" s="357">
        <f>SUM(GenFundExp2!I67+GenFundExp2!I68+GenFundExp2!I69+GenFundExp2!I70+GenFundExp2!I71+GenFundExp2!I72+GenFundExp2!I102+GenFundExp2!I103+GenFundExp2!I104+GenFundExp2!I105+GenFundExp2!I106+GenFundExp2!I107)</f>
        <v>0</v>
      </c>
      <c r="D45" s="358">
        <f>SUM(CharterFundExp2!I67+CharterFundExp2!I68+CharterFundExp2!I69+CharterFundExp2!I70+CharterFundExp2!I71+CharterFundExp2!I72+CharterFundExp2!I102+CharterFundExp2!I103+CharterFundExp2!I104+CharterFundExp2!I105+CharterFundExp2!I106+CharterFundExp2!I107)</f>
        <v>0</v>
      </c>
      <c r="E45" s="358"/>
      <c r="F45" s="358"/>
      <c r="G45" s="358"/>
      <c r="H45" s="358"/>
      <c r="I45" s="358"/>
      <c r="J45" s="358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5">
        <f t="shared" si="7"/>
        <v>0</v>
      </c>
    </row>
    <row r="46" spans="1:29" s="293" customFormat="1" x14ac:dyDescent="0.2">
      <c r="A46" s="375" t="s">
        <v>1366</v>
      </c>
      <c r="B46" s="360"/>
      <c r="C46" s="361">
        <f t="shared" ref="C46:AB46" si="8">SUM(C40:C45)</f>
        <v>0</v>
      </c>
      <c r="D46" s="362">
        <f t="shared" si="8"/>
        <v>0</v>
      </c>
      <c r="E46" s="362">
        <f t="shared" si="8"/>
        <v>0</v>
      </c>
      <c r="F46" s="362">
        <f t="shared" si="8"/>
        <v>0</v>
      </c>
      <c r="G46" s="362">
        <f t="shared" si="8"/>
        <v>0</v>
      </c>
      <c r="H46" s="362">
        <f t="shared" si="8"/>
        <v>0</v>
      </c>
      <c r="I46" s="362">
        <f t="shared" si="8"/>
        <v>0</v>
      </c>
      <c r="J46" s="362">
        <f t="shared" si="8"/>
        <v>0</v>
      </c>
      <c r="K46" s="362">
        <f t="shared" si="8"/>
        <v>0</v>
      </c>
      <c r="L46" s="362">
        <f t="shared" si="8"/>
        <v>0</v>
      </c>
      <c r="M46" s="362">
        <f t="shared" si="8"/>
        <v>0</v>
      </c>
      <c r="N46" s="362">
        <f t="shared" si="8"/>
        <v>0</v>
      </c>
      <c r="O46" s="362">
        <f t="shared" si="8"/>
        <v>0</v>
      </c>
      <c r="P46" s="362">
        <f t="shared" si="8"/>
        <v>0</v>
      </c>
      <c r="Q46" s="362">
        <f t="shared" si="8"/>
        <v>0</v>
      </c>
      <c r="R46" s="362">
        <f t="shared" si="8"/>
        <v>0</v>
      </c>
      <c r="S46" s="362">
        <f t="shared" si="8"/>
        <v>0</v>
      </c>
      <c r="T46" s="362">
        <f t="shared" si="8"/>
        <v>0</v>
      </c>
      <c r="U46" s="362">
        <f t="shared" si="8"/>
        <v>0</v>
      </c>
      <c r="V46" s="362">
        <f t="shared" si="8"/>
        <v>0</v>
      </c>
      <c r="W46" s="362">
        <f t="shared" si="8"/>
        <v>0</v>
      </c>
      <c r="X46" s="362">
        <f t="shared" si="8"/>
        <v>0</v>
      </c>
      <c r="Y46" s="362">
        <f t="shared" si="8"/>
        <v>0</v>
      </c>
      <c r="Z46" s="362">
        <f t="shared" si="8"/>
        <v>0</v>
      </c>
      <c r="AA46" s="362">
        <f t="shared" si="8"/>
        <v>0</v>
      </c>
      <c r="AB46" s="362">
        <f t="shared" si="8"/>
        <v>0</v>
      </c>
      <c r="AC46" s="363">
        <f t="shared" si="7"/>
        <v>0</v>
      </c>
    </row>
    <row r="47" spans="1:29" s="293" customFormat="1" ht="1.9" customHeight="1" x14ac:dyDescent="0.2">
      <c r="A47" s="352"/>
      <c r="B47" s="345"/>
      <c r="C47" s="353"/>
      <c r="D47" s="354"/>
      <c r="E47" s="354"/>
      <c r="F47" s="354"/>
      <c r="G47" s="354"/>
      <c r="H47" s="354"/>
      <c r="I47" s="354"/>
      <c r="J47" s="354"/>
      <c r="K47" s="354"/>
      <c r="L47" s="354"/>
      <c r="M47" s="354"/>
      <c r="N47" s="354"/>
      <c r="O47" s="354"/>
      <c r="P47" s="354"/>
      <c r="Q47" s="354"/>
      <c r="R47" s="354"/>
      <c r="S47" s="354"/>
      <c r="T47" s="354"/>
      <c r="U47" s="354"/>
      <c r="V47" s="354"/>
      <c r="W47" s="354"/>
      <c r="X47" s="354"/>
      <c r="Y47" s="354"/>
      <c r="Z47" s="354"/>
      <c r="AA47" s="354"/>
      <c r="AB47" s="354"/>
      <c r="AC47" s="355"/>
    </row>
    <row r="48" spans="1:29" s="293" customFormat="1" ht="25.5" x14ac:dyDescent="0.2">
      <c r="A48" s="352" t="s">
        <v>1311</v>
      </c>
      <c r="B48" s="345"/>
      <c r="C48" s="353"/>
      <c r="D48" s="354"/>
      <c r="E48" s="354"/>
      <c r="F48" s="354"/>
      <c r="G48" s="354"/>
      <c r="H48" s="354"/>
      <c r="I48" s="354"/>
      <c r="J48" s="354"/>
      <c r="K48" s="354"/>
      <c r="L48" s="354"/>
      <c r="M48" s="354"/>
      <c r="N48" s="354"/>
      <c r="O48" s="354"/>
      <c r="P48" s="354"/>
      <c r="Q48" s="354"/>
      <c r="R48" s="354"/>
      <c r="S48" s="354"/>
      <c r="T48" s="354"/>
      <c r="U48" s="354"/>
      <c r="V48" s="354"/>
      <c r="W48" s="354"/>
      <c r="X48" s="354"/>
      <c r="Y48" s="354"/>
      <c r="Z48" s="354"/>
      <c r="AA48" s="354"/>
      <c r="AB48" s="354"/>
      <c r="AC48" s="355"/>
    </row>
    <row r="49" spans="1:29" s="293" customFormat="1" x14ac:dyDescent="0.2">
      <c r="A49" s="371" t="s">
        <v>1186</v>
      </c>
      <c r="B49" s="372" t="s">
        <v>1048</v>
      </c>
      <c r="C49" s="357">
        <f>SUM(GenFundExp2!I111)+SUM(GenFundExp2!I140)+SUM(GenFundExp2!I169)</f>
        <v>0</v>
      </c>
      <c r="D49" s="358">
        <f>SUM(CharterFundExp2!I111)+SUM(CharterFundExp2!I140)+SUM(CharterFundExp2!I169)</f>
        <v>0</v>
      </c>
      <c r="E49" s="358"/>
      <c r="F49" s="358"/>
      <c r="G49" s="358"/>
      <c r="H49" s="358"/>
      <c r="I49" s="358"/>
      <c r="J49" s="358"/>
      <c r="K49" s="358"/>
      <c r="L49" s="358"/>
      <c r="M49" s="358"/>
      <c r="N49" s="358"/>
      <c r="O49" s="358"/>
      <c r="P49" s="358"/>
      <c r="Q49" s="358"/>
      <c r="R49" s="358"/>
      <c r="S49" s="358"/>
      <c r="T49" s="358"/>
      <c r="U49" s="358"/>
      <c r="V49" s="358"/>
      <c r="W49" s="358"/>
      <c r="X49" s="358"/>
      <c r="Y49" s="358"/>
      <c r="Z49" s="358"/>
      <c r="AA49" s="358"/>
      <c r="AB49" s="358"/>
      <c r="AC49" s="355">
        <f t="shared" ref="AC49:AC55" si="9">C49+D49+E49+F49+M49+G49+H49+J49+K49+L49+O49+P49+Q49+R49+T49+U49+V49+W49+X49+Y49+Z49+AB49+AA49+N49</f>
        <v>0</v>
      </c>
    </row>
    <row r="50" spans="1:29" s="293" customFormat="1" x14ac:dyDescent="0.2">
      <c r="A50" s="371" t="s">
        <v>1479</v>
      </c>
      <c r="B50" s="372" t="s">
        <v>1049</v>
      </c>
      <c r="C50" s="357">
        <f>SUM(GenFundExp2!I112)+SUM(GenFundExp2!I141)+SUM(GenFundExp2!I170)</f>
        <v>0</v>
      </c>
      <c r="D50" s="358">
        <f>SUM(CharterFundExp2!I112)+SUM(CharterFundExp2!I141)+SUM(CharterFundExp2!I170)</f>
        <v>0</v>
      </c>
      <c r="E50" s="358"/>
      <c r="F50" s="358"/>
      <c r="G50" s="358"/>
      <c r="H50" s="358"/>
      <c r="I50" s="358"/>
      <c r="J50" s="358"/>
      <c r="K50" s="358"/>
      <c r="L50" s="358"/>
      <c r="M50" s="358"/>
      <c r="N50" s="358"/>
      <c r="O50" s="358"/>
      <c r="P50" s="358"/>
      <c r="Q50" s="358"/>
      <c r="R50" s="358"/>
      <c r="S50" s="358"/>
      <c r="T50" s="358"/>
      <c r="U50" s="358"/>
      <c r="V50" s="358"/>
      <c r="W50" s="358"/>
      <c r="X50" s="358"/>
      <c r="Y50" s="358"/>
      <c r="Z50" s="358"/>
      <c r="AA50" s="358"/>
      <c r="AB50" s="358"/>
      <c r="AC50" s="355">
        <f t="shared" si="9"/>
        <v>0</v>
      </c>
    </row>
    <row r="51" spans="1:29" s="293" customFormat="1" ht="25.5" x14ac:dyDescent="0.2">
      <c r="A51" s="371" t="s">
        <v>1189</v>
      </c>
      <c r="B51" s="372" t="s">
        <v>1256</v>
      </c>
      <c r="C51" s="357">
        <f>SUM(GenFundExp2!I113:I125)+SUM(GenFundExp2!I142:I154)+SUM(GenFundExp2!I171:I183)</f>
        <v>0</v>
      </c>
      <c r="D51" s="358">
        <f>SUM(CharterFundExp2!I113:I125)+SUM(CharterFundExp2!I142:I154)+SUM(CharterFundExp2!I171:I183)</f>
        <v>0</v>
      </c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  <c r="V51" s="358"/>
      <c r="W51" s="358"/>
      <c r="X51" s="358"/>
      <c r="Y51" s="358"/>
      <c r="Z51" s="358"/>
      <c r="AA51" s="358"/>
      <c r="AB51" s="358"/>
      <c r="AC51" s="355">
        <f t="shared" si="9"/>
        <v>0</v>
      </c>
    </row>
    <row r="52" spans="1:29" s="293" customFormat="1" x14ac:dyDescent="0.2">
      <c r="A52" s="371" t="s">
        <v>1363</v>
      </c>
      <c r="B52" s="372" t="s">
        <v>1053</v>
      </c>
      <c r="C52" s="357">
        <f>SUM(GenFundExp2!I126:I127)+SUM(GenFundExp2!I155:I156)+SUM(GenFundExp2!I184:I185)</f>
        <v>0</v>
      </c>
      <c r="D52" s="358">
        <f>SUM(CharterFundExp2!I126:I127)+SUM(CharterFundExp2!I155:I156)+SUM(CharterFundExp2!I184:I185)</f>
        <v>0</v>
      </c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  <c r="V52" s="358"/>
      <c r="W52" s="358"/>
      <c r="X52" s="358"/>
      <c r="Y52" s="358"/>
      <c r="Z52" s="358"/>
      <c r="AA52" s="358"/>
      <c r="AB52" s="358"/>
      <c r="AC52" s="355">
        <f t="shared" si="9"/>
        <v>0</v>
      </c>
    </row>
    <row r="53" spans="1:29" s="293" customFormat="1" x14ac:dyDescent="0.2">
      <c r="A53" s="371" t="s">
        <v>114</v>
      </c>
      <c r="B53" s="372" t="s">
        <v>1054</v>
      </c>
      <c r="C53" s="357">
        <f>SUM(GenFundExp2!I128:I130)+SUM(GenFundExp2!I157:I159)+SUM(GenFundExp2!I186:I188)</f>
        <v>0</v>
      </c>
      <c r="D53" s="358">
        <f>SUM(CharterFundExp2!I128:I130)+SUM(CharterFundExp2!I157:I159)+SUM(CharterFundExp2!I186:I188)</f>
        <v>0</v>
      </c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5">
        <f t="shared" si="9"/>
        <v>0</v>
      </c>
    </row>
    <row r="54" spans="1:29" s="293" customFormat="1" x14ac:dyDescent="0.2">
      <c r="A54" s="371" t="s">
        <v>954</v>
      </c>
      <c r="B54" s="372" t="s">
        <v>1257</v>
      </c>
      <c r="C54" s="357">
        <f>SUM(GenFundExp2!I131:I136)+SUM(GenFundExp2!I160:I165)+SUM(GenFundExp2!I189:I194)</f>
        <v>0</v>
      </c>
      <c r="D54" s="358">
        <f>SUM(CharterFundExp2!I131:I136)+SUM(CharterFundExp2!I160:I165)+SUM(CharterFundExp2!I189:I194)</f>
        <v>0</v>
      </c>
      <c r="E54" s="358"/>
      <c r="F54" s="358"/>
      <c r="G54" s="358"/>
      <c r="H54" s="358"/>
      <c r="I54" s="358"/>
      <c r="J54" s="358"/>
      <c r="K54" s="358"/>
      <c r="L54" s="358"/>
      <c r="M54" s="358"/>
      <c r="N54" s="358"/>
      <c r="O54" s="358"/>
      <c r="P54" s="358"/>
      <c r="Q54" s="358"/>
      <c r="R54" s="358"/>
      <c r="S54" s="358"/>
      <c r="T54" s="358"/>
      <c r="U54" s="358"/>
      <c r="V54" s="358"/>
      <c r="W54" s="358"/>
      <c r="X54" s="358"/>
      <c r="Y54" s="358"/>
      <c r="Z54" s="358"/>
      <c r="AA54" s="358"/>
      <c r="AB54" s="358"/>
      <c r="AC54" s="355">
        <f t="shared" si="9"/>
        <v>0</v>
      </c>
    </row>
    <row r="55" spans="1:29" s="293" customFormat="1" x14ac:dyDescent="0.2">
      <c r="A55" s="375" t="s">
        <v>1367</v>
      </c>
      <c r="B55" s="360"/>
      <c r="C55" s="361">
        <f t="shared" ref="C55:AB55" si="10">SUM(C49:C54)</f>
        <v>0</v>
      </c>
      <c r="D55" s="362">
        <f t="shared" si="10"/>
        <v>0</v>
      </c>
      <c r="E55" s="362">
        <f t="shared" si="10"/>
        <v>0</v>
      </c>
      <c r="F55" s="362">
        <f t="shared" si="10"/>
        <v>0</v>
      </c>
      <c r="G55" s="362">
        <f t="shared" si="10"/>
        <v>0</v>
      </c>
      <c r="H55" s="362">
        <f t="shared" si="10"/>
        <v>0</v>
      </c>
      <c r="I55" s="362">
        <f t="shared" si="10"/>
        <v>0</v>
      </c>
      <c r="J55" s="362">
        <f t="shared" si="10"/>
        <v>0</v>
      </c>
      <c r="K55" s="362">
        <f t="shared" si="10"/>
        <v>0</v>
      </c>
      <c r="L55" s="362">
        <f t="shared" si="10"/>
        <v>0</v>
      </c>
      <c r="M55" s="362">
        <f t="shared" si="10"/>
        <v>0</v>
      </c>
      <c r="N55" s="362">
        <f t="shared" si="10"/>
        <v>0</v>
      </c>
      <c r="O55" s="362">
        <f t="shared" si="10"/>
        <v>0</v>
      </c>
      <c r="P55" s="362">
        <f t="shared" si="10"/>
        <v>0</v>
      </c>
      <c r="Q55" s="362">
        <f t="shared" si="10"/>
        <v>0</v>
      </c>
      <c r="R55" s="362">
        <f t="shared" si="10"/>
        <v>0</v>
      </c>
      <c r="S55" s="362">
        <f t="shared" si="10"/>
        <v>0</v>
      </c>
      <c r="T55" s="362">
        <f t="shared" si="10"/>
        <v>0</v>
      </c>
      <c r="U55" s="362">
        <f t="shared" si="10"/>
        <v>0</v>
      </c>
      <c r="V55" s="362">
        <f t="shared" si="10"/>
        <v>0</v>
      </c>
      <c r="W55" s="362">
        <f t="shared" si="10"/>
        <v>0</v>
      </c>
      <c r="X55" s="362">
        <f t="shared" si="10"/>
        <v>0</v>
      </c>
      <c r="Y55" s="362">
        <f t="shared" si="10"/>
        <v>0</v>
      </c>
      <c r="Z55" s="362">
        <f t="shared" si="10"/>
        <v>0</v>
      </c>
      <c r="AA55" s="362">
        <f t="shared" si="10"/>
        <v>0</v>
      </c>
      <c r="AB55" s="362">
        <f t="shared" si="10"/>
        <v>0</v>
      </c>
      <c r="AC55" s="363">
        <f t="shared" si="9"/>
        <v>0</v>
      </c>
    </row>
    <row r="56" spans="1:29" s="293" customFormat="1" ht="1.9" customHeight="1" x14ac:dyDescent="0.2">
      <c r="A56" s="352"/>
      <c r="B56" s="345"/>
      <c r="C56" s="353"/>
      <c r="D56" s="354"/>
      <c r="E56" s="354"/>
      <c r="F56" s="354"/>
      <c r="G56" s="354"/>
      <c r="H56" s="354"/>
      <c r="I56" s="354"/>
      <c r="J56" s="354"/>
      <c r="K56" s="354"/>
      <c r="L56" s="354"/>
      <c r="M56" s="354"/>
      <c r="N56" s="354"/>
      <c r="O56" s="354"/>
      <c r="P56" s="354"/>
      <c r="Q56" s="354"/>
      <c r="R56" s="354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5"/>
    </row>
    <row r="57" spans="1:29" s="293" customFormat="1" x14ac:dyDescent="0.2">
      <c r="A57" s="352" t="s">
        <v>1261</v>
      </c>
      <c r="B57" s="345"/>
      <c r="C57" s="353"/>
      <c r="D57" s="354"/>
      <c r="E57" s="354"/>
      <c r="F57" s="354"/>
      <c r="G57" s="354"/>
      <c r="H57" s="354"/>
      <c r="I57" s="354"/>
      <c r="J57" s="354"/>
      <c r="K57" s="354"/>
      <c r="L57" s="354"/>
      <c r="M57" s="354"/>
      <c r="N57" s="354"/>
      <c r="O57" s="354"/>
      <c r="P57" s="354"/>
      <c r="Q57" s="354"/>
      <c r="R57" s="354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5"/>
    </row>
    <row r="58" spans="1:29" s="293" customFormat="1" x14ac:dyDescent="0.2">
      <c r="A58" s="371" t="s">
        <v>1186</v>
      </c>
      <c r="B58" s="372" t="s">
        <v>1048</v>
      </c>
      <c r="C58" s="357">
        <f>SUM(GenFundExp2!I198)</f>
        <v>0</v>
      </c>
      <c r="D58" s="358">
        <f>SUM(CharterFundExp2!I198)</f>
        <v>0</v>
      </c>
      <c r="E58" s="358"/>
      <c r="F58" s="358"/>
      <c r="G58" s="358"/>
      <c r="H58" s="358"/>
      <c r="I58" s="358"/>
      <c r="J58" s="358"/>
      <c r="K58" s="358"/>
      <c r="L58" s="358"/>
      <c r="M58" s="358"/>
      <c r="N58" s="358"/>
      <c r="O58" s="358"/>
      <c r="P58" s="358"/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5">
        <f t="shared" ref="AC58:AC64" si="11">C58+D58+E58+F58+M58+G58+H58+J58+K58+L58+O58+P58+Q58+R58+T58+U58+V58+W58+X58+Y58+Z58+AB58+AA58+N58</f>
        <v>0</v>
      </c>
    </row>
    <row r="59" spans="1:29" s="293" customFormat="1" x14ac:dyDescent="0.2">
      <c r="A59" s="371" t="s">
        <v>1479</v>
      </c>
      <c r="B59" s="372" t="s">
        <v>1049</v>
      </c>
      <c r="C59" s="357">
        <f>SUM(GenFundExp2!I199)</f>
        <v>0</v>
      </c>
      <c r="D59" s="358">
        <f>SUM(CharterFundExp2!I199)</f>
        <v>0</v>
      </c>
      <c r="E59" s="358"/>
      <c r="F59" s="358"/>
      <c r="G59" s="358"/>
      <c r="H59" s="358"/>
      <c r="I59" s="358"/>
      <c r="J59" s="358"/>
      <c r="K59" s="358"/>
      <c r="L59" s="358"/>
      <c r="M59" s="358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5">
        <f t="shared" si="11"/>
        <v>0</v>
      </c>
    </row>
    <row r="60" spans="1:29" s="293" customFormat="1" ht="25.5" x14ac:dyDescent="0.2">
      <c r="A60" s="371" t="s">
        <v>1189</v>
      </c>
      <c r="B60" s="372" t="s">
        <v>1256</v>
      </c>
      <c r="C60" s="357">
        <f>SUM(GenFundExp2!I200:I219)</f>
        <v>0</v>
      </c>
      <c r="D60" s="358">
        <f>SUM(CharterFundExp2!I200:I219)</f>
        <v>0</v>
      </c>
      <c r="E60" s="358"/>
      <c r="F60" s="358"/>
      <c r="G60" s="358"/>
      <c r="H60" s="358"/>
      <c r="I60" s="358"/>
      <c r="J60" s="358"/>
      <c r="K60" s="358"/>
      <c r="L60" s="358"/>
      <c r="M60" s="358"/>
      <c r="N60" s="358"/>
      <c r="O60" s="358"/>
      <c r="P60" s="358"/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5">
        <f t="shared" si="11"/>
        <v>0</v>
      </c>
    </row>
    <row r="61" spans="1:29" s="293" customFormat="1" x14ac:dyDescent="0.2">
      <c r="A61" s="371" t="s">
        <v>1363</v>
      </c>
      <c r="B61" s="372" t="s">
        <v>1053</v>
      </c>
      <c r="C61" s="357">
        <f>SUM(GenFundExp2!I220:I221)</f>
        <v>0</v>
      </c>
      <c r="D61" s="358">
        <f>SUM(CharterFundExp2!I220:I221)</f>
        <v>0</v>
      </c>
      <c r="E61" s="358"/>
      <c r="F61" s="358"/>
      <c r="G61" s="358"/>
      <c r="H61" s="358"/>
      <c r="I61" s="358"/>
      <c r="J61" s="358"/>
      <c r="K61" s="358"/>
      <c r="L61" s="358"/>
      <c r="M61" s="358"/>
      <c r="N61" s="358"/>
      <c r="O61" s="358"/>
      <c r="P61" s="358"/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5">
        <f t="shared" si="11"/>
        <v>0</v>
      </c>
    </row>
    <row r="62" spans="1:29" s="293" customFormat="1" x14ac:dyDescent="0.2">
      <c r="A62" s="371" t="s">
        <v>114</v>
      </c>
      <c r="B62" s="372" t="s">
        <v>1054</v>
      </c>
      <c r="C62" s="357">
        <f>SUM(GenFundExp2!I222:I224)</f>
        <v>0</v>
      </c>
      <c r="D62" s="358">
        <f>SUM(CharterFundExp2!I222:I224)</f>
        <v>0</v>
      </c>
      <c r="E62" s="358"/>
      <c r="F62" s="358"/>
      <c r="G62" s="358"/>
      <c r="H62" s="358"/>
      <c r="I62" s="358"/>
      <c r="J62" s="358"/>
      <c r="K62" s="358"/>
      <c r="L62" s="358"/>
      <c r="M62" s="358"/>
      <c r="N62" s="358"/>
      <c r="O62" s="358"/>
      <c r="P62" s="358"/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5">
        <f t="shared" si="11"/>
        <v>0</v>
      </c>
    </row>
    <row r="63" spans="1:29" s="293" customFormat="1" x14ac:dyDescent="0.2">
      <c r="A63" s="371" t="s">
        <v>954</v>
      </c>
      <c r="B63" s="372" t="s">
        <v>1257</v>
      </c>
      <c r="C63" s="357">
        <f>SUM(GenFundExp2!I225:I230)</f>
        <v>0</v>
      </c>
      <c r="D63" s="358">
        <f>SUM(CharterFundExp2!I225:I230)</f>
        <v>0</v>
      </c>
      <c r="E63" s="358"/>
      <c r="F63" s="358"/>
      <c r="G63" s="358"/>
      <c r="H63" s="358"/>
      <c r="I63" s="358"/>
      <c r="J63" s="358"/>
      <c r="K63" s="358"/>
      <c r="L63" s="358"/>
      <c r="M63" s="358"/>
      <c r="N63" s="358"/>
      <c r="O63" s="358"/>
      <c r="P63" s="358"/>
      <c r="Q63" s="358"/>
      <c r="R63" s="358"/>
      <c r="S63" s="358"/>
      <c r="T63" s="358"/>
      <c r="U63" s="358"/>
      <c r="V63" s="358"/>
      <c r="W63" s="358"/>
      <c r="X63" s="358"/>
      <c r="Y63" s="358"/>
      <c r="Z63" s="358"/>
      <c r="AA63" s="358"/>
      <c r="AB63" s="358"/>
      <c r="AC63" s="355">
        <f t="shared" si="11"/>
        <v>0</v>
      </c>
    </row>
    <row r="64" spans="1:29" s="293" customFormat="1" x14ac:dyDescent="0.2">
      <c r="A64" s="375" t="s">
        <v>1367</v>
      </c>
      <c r="B64" s="360"/>
      <c r="C64" s="361">
        <f t="shared" ref="C64:AB64" si="12">SUM(C58:C63)</f>
        <v>0</v>
      </c>
      <c r="D64" s="362">
        <f t="shared" si="12"/>
        <v>0</v>
      </c>
      <c r="E64" s="362">
        <f t="shared" si="12"/>
        <v>0</v>
      </c>
      <c r="F64" s="362">
        <f t="shared" si="12"/>
        <v>0</v>
      </c>
      <c r="G64" s="362">
        <f t="shared" si="12"/>
        <v>0</v>
      </c>
      <c r="H64" s="362">
        <f t="shared" si="12"/>
        <v>0</v>
      </c>
      <c r="I64" s="362">
        <f t="shared" si="12"/>
        <v>0</v>
      </c>
      <c r="J64" s="362">
        <f t="shared" si="12"/>
        <v>0</v>
      </c>
      <c r="K64" s="362">
        <f t="shared" si="12"/>
        <v>0</v>
      </c>
      <c r="L64" s="362">
        <f t="shared" si="12"/>
        <v>0</v>
      </c>
      <c r="M64" s="362">
        <f t="shared" si="12"/>
        <v>0</v>
      </c>
      <c r="N64" s="362">
        <f t="shared" si="12"/>
        <v>0</v>
      </c>
      <c r="O64" s="362">
        <f t="shared" si="12"/>
        <v>0</v>
      </c>
      <c r="P64" s="362">
        <f t="shared" si="12"/>
        <v>0</v>
      </c>
      <c r="Q64" s="362">
        <f t="shared" si="12"/>
        <v>0</v>
      </c>
      <c r="R64" s="362">
        <f t="shared" si="12"/>
        <v>0</v>
      </c>
      <c r="S64" s="362">
        <f t="shared" si="12"/>
        <v>0</v>
      </c>
      <c r="T64" s="362">
        <f t="shared" si="12"/>
        <v>0</v>
      </c>
      <c r="U64" s="362">
        <f t="shared" si="12"/>
        <v>0</v>
      </c>
      <c r="V64" s="362">
        <f t="shared" si="12"/>
        <v>0</v>
      </c>
      <c r="W64" s="362">
        <f t="shared" si="12"/>
        <v>0</v>
      </c>
      <c r="X64" s="362">
        <f t="shared" si="12"/>
        <v>0</v>
      </c>
      <c r="Y64" s="362">
        <f t="shared" si="12"/>
        <v>0</v>
      </c>
      <c r="Z64" s="362">
        <f t="shared" si="12"/>
        <v>0</v>
      </c>
      <c r="AA64" s="362">
        <f t="shared" si="12"/>
        <v>0</v>
      </c>
      <c r="AB64" s="362">
        <f t="shared" si="12"/>
        <v>0</v>
      </c>
      <c r="AC64" s="363">
        <f t="shared" si="11"/>
        <v>0</v>
      </c>
    </row>
    <row r="65" spans="1:29" s="293" customFormat="1" ht="1.9" customHeight="1" x14ac:dyDescent="0.2">
      <c r="A65" s="352"/>
      <c r="B65" s="345"/>
      <c r="C65" s="353"/>
      <c r="D65" s="354"/>
      <c r="E65" s="354"/>
      <c r="F65" s="354"/>
      <c r="G65" s="354"/>
      <c r="H65" s="354"/>
      <c r="I65" s="354"/>
      <c r="J65" s="354"/>
      <c r="K65" s="354"/>
      <c r="L65" s="354"/>
      <c r="M65" s="354"/>
      <c r="N65" s="354"/>
      <c r="O65" s="354"/>
      <c r="P65" s="354"/>
      <c r="Q65" s="354"/>
      <c r="R65" s="354"/>
      <c r="S65" s="354"/>
      <c r="T65" s="354"/>
      <c r="U65" s="354"/>
      <c r="V65" s="354"/>
      <c r="W65" s="354"/>
      <c r="X65" s="354"/>
      <c r="Y65" s="354"/>
      <c r="Z65" s="354"/>
      <c r="AA65" s="354"/>
      <c r="AB65" s="354"/>
      <c r="AC65" s="355"/>
    </row>
    <row r="66" spans="1:29" s="293" customFormat="1" ht="25.5" x14ac:dyDescent="0.2">
      <c r="A66" s="352" t="s">
        <v>1312</v>
      </c>
      <c r="B66" s="345"/>
      <c r="C66" s="353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4"/>
      <c r="V66" s="354"/>
      <c r="W66" s="354"/>
      <c r="X66" s="354"/>
      <c r="Y66" s="354"/>
      <c r="Z66" s="354"/>
      <c r="AA66" s="354"/>
      <c r="AB66" s="354"/>
      <c r="AC66" s="355"/>
    </row>
    <row r="67" spans="1:29" s="293" customFormat="1" x14ac:dyDescent="0.2">
      <c r="A67" s="371" t="s">
        <v>1186</v>
      </c>
      <c r="B67" s="372" t="s">
        <v>1048</v>
      </c>
      <c r="C67" s="357">
        <f>SUM(GenFundExp2!I234)+SUM(GenFundExp2!I263)</f>
        <v>0</v>
      </c>
      <c r="D67" s="358">
        <f>SUM(CharterFundExp2!I234)+SUM(CharterFundExp2!I263)</f>
        <v>0</v>
      </c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358"/>
      <c r="V67" s="358"/>
      <c r="W67" s="358"/>
      <c r="X67" s="358"/>
      <c r="Y67" s="358"/>
      <c r="Z67" s="358"/>
      <c r="AA67" s="358"/>
      <c r="AB67" s="358"/>
      <c r="AC67" s="355">
        <f t="shared" ref="AC67:AC73" si="13">C67+D67+E67+F67+M67+G67+H67+J67+K67+L67+O67+P67+Q67+R67+T67+U67+V67+W67+X67+Y67+Z67+AB67+AA67+N67</f>
        <v>0</v>
      </c>
    </row>
    <row r="68" spans="1:29" s="293" customFormat="1" x14ac:dyDescent="0.2">
      <c r="A68" s="371" t="s">
        <v>1479</v>
      </c>
      <c r="B68" s="372" t="s">
        <v>1049</v>
      </c>
      <c r="C68" s="357">
        <f>SUM(GenFundExp2!I235)+SUM(GenFundExp2!I264)</f>
        <v>0</v>
      </c>
      <c r="D68" s="358">
        <f>SUM(CharterFundExp2!I235)+SUM(CharterFundExp2!I264)</f>
        <v>0</v>
      </c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358"/>
      <c r="V68" s="358"/>
      <c r="W68" s="358"/>
      <c r="X68" s="358"/>
      <c r="Y68" s="358"/>
      <c r="Z68" s="358"/>
      <c r="AA68" s="358"/>
      <c r="AB68" s="358"/>
      <c r="AC68" s="355">
        <f t="shared" si="13"/>
        <v>0</v>
      </c>
    </row>
    <row r="69" spans="1:29" s="293" customFormat="1" ht="25.5" x14ac:dyDescent="0.2">
      <c r="A69" s="371" t="s">
        <v>1189</v>
      </c>
      <c r="B69" s="372" t="s">
        <v>1256</v>
      </c>
      <c r="C69" s="357">
        <f>SUM(GenFundExp2!I236:I248)+SUM(GenFundExp2!I265:I277)</f>
        <v>0</v>
      </c>
      <c r="D69" s="358">
        <f>SUM(CharterFundExp2!I236:I248)+SUM(CharterFundExp2!I265:I277)</f>
        <v>0</v>
      </c>
      <c r="E69" s="358"/>
      <c r="F69" s="358"/>
      <c r="G69" s="358"/>
      <c r="H69" s="358"/>
      <c r="I69" s="358"/>
      <c r="J69" s="358"/>
      <c r="K69" s="358"/>
      <c r="L69" s="358"/>
      <c r="M69" s="358"/>
      <c r="N69" s="358"/>
      <c r="O69" s="358"/>
      <c r="P69" s="358"/>
      <c r="Q69" s="358"/>
      <c r="R69" s="358"/>
      <c r="S69" s="358"/>
      <c r="T69" s="358"/>
      <c r="U69" s="358"/>
      <c r="V69" s="358"/>
      <c r="W69" s="358"/>
      <c r="X69" s="358"/>
      <c r="Y69" s="358"/>
      <c r="Z69" s="358"/>
      <c r="AA69" s="358"/>
      <c r="AB69" s="358"/>
      <c r="AC69" s="355">
        <f t="shared" si="13"/>
        <v>0</v>
      </c>
    </row>
    <row r="70" spans="1:29" s="293" customFormat="1" x14ac:dyDescent="0.2">
      <c r="A70" s="371" t="s">
        <v>1363</v>
      </c>
      <c r="B70" s="372" t="s">
        <v>1053</v>
      </c>
      <c r="C70" s="357">
        <f>SUM(GenFundExp2!I249:I250)+SUM(GenFundExp2!I278:I279)</f>
        <v>0</v>
      </c>
      <c r="D70" s="358">
        <f>SUM(CharterFundExp2!I249:I250)+SUM(CharterFundExp2!I278:I279)</f>
        <v>0</v>
      </c>
      <c r="E70" s="358"/>
      <c r="F70" s="358"/>
      <c r="G70" s="358"/>
      <c r="H70" s="358"/>
      <c r="I70" s="358"/>
      <c r="J70" s="358"/>
      <c r="K70" s="358"/>
      <c r="L70" s="358"/>
      <c r="M70" s="358"/>
      <c r="N70" s="358"/>
      <c r="O70" s="358"/>
      <c r="P70" s="358"/>
      <c r="Q70" s="358"/>
      <c r="R70" s="358"/>
      <c r="S70" s="358"/>
      <c r="T70" s="358"/>
      <c r="U70" s="358"/>
      <c r="V70" s="358"/>
      <c r="W70" s="358"/>
      <c r="X70" s="358"/>
      <c r="Y70" s="358"/>
      <c r="Z70" s="358"/>
      <c r="AA70" s="358"/>
      <c r="AB70" s="358"/>
      <c r="AC70" s="355">
        <f t="shared" si="13"/>
        <v>0</v>
      </c>
    </row>
    <row r="71" spans="1:29" s="293" customFormat="1" x14ac:dyDescent="0.2">
      <c r="A71" s="371" t="s">
        <v>114</v>
      </c>
      <c r="B71" s="372" t="s">
        <v>1054</v>
      </c>
      <c r="C71" s="357">
        <f>SUM(GenFundExp2!I251:I253)+SUM(GenFundExp2!I280:I282)</f>
        <v>0</v>
      </c>
      <c r="D71" s="358">
        <f>SUM(CharterFundExp2!I251:I253)+SUM(CharterFundExp2!I280:I282)</f>
        <v>0</v>
      </c>
      <c r="E71" s="358"/>
      <c r="F71" s="358"/>
      <c r="G71" s="358"/>
      <c r="H71" s="358"/>
      <c r="I71" s="358"/>
      <c r="J71" s="358"/>
      <c r="K71" s="358"/>
      <c r="L71" s="358"/>
      <c r="M71" s="358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  <c r="AA71" s="358"/>
      <c r="AB71" s="358"/>
      <c r="AC71" s="355">
        <f t="shared" si="13"/>
        <v>0</v>
      </c>
    </row>
    <row r="72" spans="1:29" s="293" customFormat="1" x14ac:dyDescent="0.2">
      <c r="A72" s="371" t="s">
        <v>954</v>
      </c>
      <c r="B72" s="372" t="s">
        <v>1257</v>
      </c>
      <c r="C72" s="357">
        <f>SUM(GenFundExp2!I254:I259)+SUM(GenFundExp2!I283:I288)</f>
        <v>0</v>
      </c>
      <c r="D72" s="358">
        <f>SUM(CharterFundExp2!I254:I259)+SUM(CharterFundExp2!I283:I288)</f>
        <v>0</v>
      </c>
      <c r="E72" s="358"/>
      <c r="F72" s="358"/>
      <c r="G72" s="358"/>
      <c r="H72" s="358"/>
      <c r="I72" s="358"/>
      <c r="J72" s="358"/>
      <c r="K72" s="358"/>
      <c r="L72" s="358"/>
      <c r="M72" s="358"/>
      <c r="N72" s="358"/>
      <c r="O72" s="358"/>
      <c r="P72" s="358"/>
      <c r="Q72" s="358"/>
      <c r="R72" s="358"/>
      <c r="S72" s="358"/>
      <c r="T72" s="358"/>
      <c r="U72" s="358"/>
      <c r="V72" s="358"/>
      <c r="W72" s="358"/>
      <c r="X72" s="358"/>
      <c r="Y72" s="358"/>
      <c r="Z72" s="358"/>
      <c r="AA72" s="358"/>
      <c r="AB72" s="358"/>
      <c r="AC72" s="355">
        <f t="shared" si="13"/>
        <v>0</v>
      </c>
    </row>
    <row r="73" spans="1:29" s="293" customFormat="1" x14ac:dyDescent="0.2">
      <c r="A73" s="375" t="s">
        <v>1368</v>
      </c>
      <c r="B73" s="360"/>
      <c r="C73" s="361">
        <f t="shared" ref="C73:AB73" si="14">SUM(C67:C72)</f>
        <v>0</v>
      </c>
      <c r="D73" s="362">
        <f t="shared" si="14"/>
        <v>0</v>
      </c>
      <c r="E73" s="362">
        <f t="shared" si="14"/>
        <v>0</v>
      </c>
      <c r="F73" s="362">
        <f t="shared" si="14"/>
        <v>0</v>
      </c>
      <c r="G73" s="362">
        <f t="shared" si="14"/>
        <v>0</v>
      </c>
      <c r="H73" s="362">
        <f t="shared" si="14"/>
        <v>0</v>
      </c>
      <c r="I73" s="362">
        <f t="shared" si="14"/>
        <v>0</v>
      </c>
      <c r="J73" s="362">
        <f t="shared" si="14"/>
        <v>0</v>
      </c>
      <c r="K73" s="362">
        <f t="shared" si="14"/>
        <v>0</v>
      </c>
      <c r="L73" s="362">
        <f t="shared" si="14"/>
        <v>0</v>
      </c>
      <c r="M73" s="362">
        <f t="shared" si="14"/>
        <v>0</v>
      </c>
      <c r="N73" s="362">
        <f t="shared" si="14"/>
        <v>0</v>
      </c>
      <c r="O73" s="362">
        <f t="shared" si="14"/>
        <v>0</v>
      </c>
      <c r="P73" s="362">
        <f t="shared" si="14"/>
        <v>0</v>
      </c>
      <c r="Q73" s="362">
        <f t="shared" si="14"/>
        <v>0</v>
      </c>
      <c r="R73" s="362">
        <f t="shared" si="14"/>
        <v>0</v>
      </c>
      <c r="S73" s="362">
        <f t="shared" si="14"/>
        <v>0</v>
      </c>
      <c r="T73" s="362">
        <f t="shared" si="14"/>
        <v>0</v>
      </c>
      <c r="U73" s="362">
        <f t="shared" si="14"/>
        <v>0</v>
      </c>
      <c r="V73" s="362">
        <f t="shared" si="14"/>
        <v>0</v>
      </c>
      <c r="W73" s="362">
        <f t="shared" si="14"/>
        <v>0</v>
      </c>
      <c r="X73" s="362">
        <f t="shared" si="14"/>
        <v>0</v>
      </c>
      <c r="Y73" s="362">
        <f t="shared" si="14"/>
        <v>0</v>
      </c>
      <c r="Z73" s="362">
        <f t="shared" si="14"/>
        <v>0</v>
      </c>
      <c r="AA73" s="362">
        <f t="shared" si="14"/>
        <v>0</v>
      </c>
      <c r="AB73" s="362">
        <f t="shared" si="14"/>
        <v>0</v>
      </c>
      <c r="AC73" s="363">
        <f t="shared" si="13"/>
        <v>0</v>
      </c>
    </row>
    <row r="74" spans="1:29" s="293" customFormat="1" ht="25.5" x14ac:dyDescent="0.2">
      <c r="A74" s="352" t="s">
        <v>1262</v>
      </c>
      <c r="B74" s="345"/>
      <c r="C74" s="353"/>
      <c r="D74" s="354"/>
      <c r="E74" s="354"/>
      <c r="F74" s="354"/>
      <c r="G74" s="354"/>
      <c r="H74" s="354"/>
      <c r="I74" s="354"/>
      <c r="J74" s="354"/>
      <c r="K74" s="354"/>
      <c r="L74" s="354"/>
      <c r="M74" s="354"/>
      <c r="N74" s="354"/>
      <c r="O74" s="354"/>
      <c r="P74" s="354"/>
      <c r="Q74" s="354"/>
      <c r="R74" s="354"/>
      <c r="S74" s="354"/>
      <c r="T74" s="354"/>
      <c r="U74" s="354"/>
      <c r="V74" s="354"/>
      <c r="W74" s="354"/>
      <c r="X74" s="354"/>
      <c r="Y74" s="354"/>
      <c r="Z74" s="354"/>
      <c r="AA74" s="354"/>
      <c r="AB74" s="354"/>
      <c r="AC74" s="355"/>
    </row>
    <row r="75" spans="1:29" s="293" customFormat="1" x14ac:dyDescent="0.2">
      <c r="A75" s="371" t="s">
        <v>1186</v>
      </c>
      <c r="B75" s="372" t="s">
        <v>1048</v>
      </c>
      <c r="C75" s="357">
        <f>SUM(GenFundExp2!I292)</f>
        <v>0</v>
      </c>
      <c r="D75" s="358">
        <f>SUM(CharterFundExp2!I292)</f>
        <v>0</v>
      </c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8"/>
      <c r="P75" s="358"/>
      <c r="Q75" s="358"/>
      <c r="R75" s="358"/>
      <c r="S75" s="358"/>
      <c r="T75" s="358"/>
      <c r="U75" s="358"/>
      <c r="V75" s="358"/>
      <c r="W75" s="358"/>
      <c r="X75" s="358"/>
      <c r="Y75" s="358"/>
      <c r="Z75" s="358"/>
      <c r="AA75" s="358"/>
      <c r="AB75" s="358"/>
      <c r="AC75" s="355">
        <f t="shared" ref="AC75:AC81" si="15">C75+D75+E75+F75+M75+G75+H75+J75+K75+L75+O75+P75+Q75+R75+T75+U75+V75+W75+X75+Y75+Z75+AB75+AA75+N75</f>
        <v>0</v>
      </c>
    </row>
    <row r="76" spans="1:29" s="293" customFormat="1" x14ac:dyDescent="0.2">
      <c r="A76" s="371" t="s">
        <v>1479</v>
      </c>
      <c r="B76" s="372" t="s">
        <v>1049</v>
      </c>
      <c r="C76" s="357">
        <f>SUM(GenFundExp2!I293)</f>
        <v>0</v>
      </c>
      <c r="D76" s="358">
        <f>SUM(CharterFundExp2!I293)</f>
        <v>0</v>
      </c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8"/>
      <c r="P76" s="358"/>
      <c r="Q76" s="358"/>
      <c r="R76" s="358"/>
      <c r="S76" s="358"/>
      <c r="T76" s="358"/>
      <c r="U76" s="358"/>
      <c r="V76" s="358"/>
      <c r="W76" s="358"/>
      <c r="X76" s="358"/>
      <c r="Y76" s="358"/>
      <c r="Z76" s="358"/>
      <c r="AA76" s="358"/>
      <c r="AB76" s="358"/>
      <c r="AC76" s="355">
        <f t="shared" si="15"/>
        <v>0</v>
      </c>
    </row>
    <row r="77" spans="1:29" s="293" customFormat="1" ht="25.5" x14ac:dyDescent="0.2">
      <c r="A77" s="371" t="s">
        <v>1189</v>
      </c>
      <c r="B77" s="372" t="s">
        <v>1256</v>
      </c>
      <c r="C77" s="357">
        <f>SUM(GenFundExp2!I294:I306)</f>
        <v>0</v>
      </c>
      <c r="D77" s="358">
        <f>SUM(CharterFundExp2!I294:I306)</f>
        <v>0</v>
      </c>
      <c r="E77" s="358">
        <f>SUM(InsResv!I22+InsResv!I23+InsResv!I24+InsResv!I25)</f>
        <v>0</v>
      </c>
      <c r="F77" s="358"/>
      <c r="G77" s="358"/>
      <c r="H77" s="358"/>
      <c r="I77" s="358"/>
      <c r="J77" s="358"/>
      <c r="K77" s="358"/>
      <c r="L77" s="358"/>
      <c r="M77" s="358"/>
      <c r="N77" s="358"/>
      <c r="O77" s="358"/>
      <c r="P77" s="358"/>
      <c r="Q77" s="358"/>
      <c r="R77" s="358"/>
      <c r="S77" s="358"/>
      <c r="T77" s="358"/>
      <c r="U77" s="358"/>
      <c r="V77" s="358"/>
      <c r="W77" s="358"/>
      <c r="X77" s="358"/>
      <c r="Y77" s="358"/>
      <c r="Z77" s="358"/>
      <c r="AA77" s="358"/>
      <c r="AB77" s="358"/>
      <c r="AC77" s="355">
        <f t="shared" si="15"/>
        <v>0</v>
      </c>
    </row>
    <row r="78" spans="1:29" s="293" customFormat="1" x14ac:dyDescent="0.2">
      <c r="A78" s="371" t="s">
        <v>1363</v>
      </c>
      <c r="B78" s="372" t="s">
        <v>1053</v>
      </c>
      <c r="C78" s="357">
        <f>SUM(GenFundExp2!I307:I308)</f>
        <v>0</v>
      </c>
      <c r="D78" s="358">
        <f>SUM(CharterFundExp2!I307:I308)</f>
        <v>0</v>
      </c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8"/>
      <c r="P78" s="358"/>
      <c r="Q78" s="358"/>
      <c r="R78" s="358"/>
      <c r="S78" s="358"/>
      <c r="T78" s="358"/>
      <c r="U78" s="358"/>
      <c r="V78" s="358"/>
      <c r="W78" s="358"/>
      <c r="X78" s="358"/>
      <c r="Y78" s="358"/>
      <c r="Z78" s="358"/>
      <c r="AA78" s="358"/>
      <c r="AB78" s="358"/>
      <c r="AC78" s="355">
        <f t="shared" si="15"/>
        <v>0</v>
      </c>
    </row>
    <row r="79" spans="1:29" s="293" customFormat="1" x14ac:dyDescent="0.2">
      <c r="A79" s="371" t="s">
        <v>114</v>
      </c>
      <c r="B79" s="372" t="s">
        <v>1054</v>
      </c>
      <c r="C79" s="357">
        <f>SUM(GenFundExp2!I309:I312)</f>
        <v>0</v>
      </c>
      <c r="D79" s="358">
        <f>SUM(CharterFundExp2!I309:I312)</f>
        <v>0</v>
      </c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8"/>
      <c r="P79" s="358"/>
      <c r="Q79" s="358"/>
      <c r="R79" s="358"/>
      <c r="S79" s="358"/>
      <c r="T79" s="358"/>
      <c r="U79" s="358"/>
      <c r="V79" s="358"/>
      <c r="W79" s="358"/>
      <c r="X79" s="358"/>
      <c r="Y79" s="358"/>
      <c r="Z79" s="358"/>
      <c r="AA79" s="358"/>
      <c r="AB79" s="358"/>
      <c r="AC79" s="355">
        <f t="shared" si="15"/>
        <v>0</v>
      </c>
    </row>
    <row r="80" spans="1:29" s="293" customFormat="1" x14ac:dyDescent="0.2">
      <c r="A80" s="371" t="s">
        <v>954</v>
      </c>
      <c r="B80" s="372" t="s">
        <v>1257</v>
      </c>
      <c r="C80" s="357">
        <f>SUM(GenFundExp2!I313:I318)</f>
        <v>0</v>
      </c>
      <c r="D80" s="358">
        <f>SUM(CharterFundExp2!I313:I318)</f>
        <v>0</v>
      </c>
      <c r="E80" s="358">
        <f>InsResv!I34</f>
        <v>0</v>
      </c>
      <c r="F80" s="358"/>
      <c r="G80" s="358"/>
      <c r="H80" s="358"/>
      <c r="I80" s="358"/>
      <c r="J80" s="358"/>
      <c r="K80" s="358"/>
      <c r="L80" s="358"/>
      <c r="M80" s="358"/>
      <c r="N80" s="358"/>
      <c r="O80" s="358"/>
      <c r="P80" s="358"/>
      <c r="Q80" s="358"/>
      <c r="R80" s="358"/>
      <c r="S80" s="358"/>
      <c r="T80" s="358"/>
      <c r="U80" s="358"/>
      <c r="V80" s="358"/>
      <c r="W80" s="358"/>
      <c r="X80" s="358"/>
      <c r="Y80" s="358"/>
      <c r="Z80" s="358"/>
      <c r="AA80" s="358"/>
      <c r="AB80" s="358"/>
      <c r="AC80" s="355">
        <f t="shared" si="15"/>
        <v>0</v>
      </c>
    </row>
    <row r="81" spans="1:29" s="293" customFormat="1" x14ac:dyDescent="0.2">
      <c r="A81" s="375" t="s">
        <v>1369</v>
      </c>
      <c r="B81" s="360"/>
      <c r="C81" s="361">
        <f t="shared" ref="C81:AB81" si="16">SUM(C75:C80)</f>
        <v>0</v>
      </c>
      <c r="D81" s="362">
        <f t="shared" si="16"/>
        <v>0</v>
      </c>
      <c r="E81" s="362">
        <f t="shared" si="16"/>
        <v>0</v>
      </c>
      <c r="F81" s="362">
        <f t="shared" si="16"/>
        <v>0</v>
      </c>
      <c r="G81" s="362">
        <f t="shared" si="16"/>
        <v>0</v>
      </c>
      <c r="H81" s="362">
        <f t="shared" si="16"/>
        <v>0</v>
      </c>
      <c r="I81" s="362">
        <f t="shared" si="16"/>
        <v>0</v>
      </c>
      <c r="J81" s="362">
        <f t="shared" si="16"/>
        <v>0</v>
      </c>
      <c r="K81" s="362">
        <f t="shared" si="16"/>
        <v>0</v>
      </c>
      <c r="L81" s="362">
        <f t="shared" si="16"/>
        <v>0</v>
      </c>
      <c r="M81" s="362">
        <f t="shared" si="16"/>
        <v>0</v>
      </c>
      <c r="N81" s="362">
        <f t="shared" si="16"/>
        <v>0</v>
      </c>
      <c r="O81" s="362">
        <f t="shared" si="16"/>
        <v>0</v>
      </c>
      <c r="P81" s="362">
        <f t="shared" si="16"/>
        <v>0</v>
      </c>
      <c r="Q81" s="362">
        <f t="shared" si="16"/>
        <v>0</v>
      </c>
      <c r="R81" s="362">
        <f t="shared" si="16"/>
        <v>0</v>
      </c>
      <c r="S81" s="362">
        <f t="shared" si="16"/>
        <v>0</v>
      </c>
      <c r="T81" s="362">
        <f t="shared" si="16"/>
        <v>0</v>
      </c>
      <c r="U81" s="362">
        <f t="shared" si="16"/>
        <v>0</v>
      </c>
      <c r="V81" s="362">
        <f t="shared" si="16"/>
        <v>0</v>
      </c>
      <c r="W81" s="362">
        <f t="shared" si="16"/>
        <v>0</v>
      </c>
      <c r="X81" s="362">
        <f t="shared" si="16"/>
        <v>0</v>
      </c>
      <c r="Y81" s="362">
        <f t="shared" si="16"/>
        <v>0</v>
      </c>
      <c r="Z81" s="362">
        <f t="shared" si="16"/>
        <v>0</v>
      </c>
      <c r="AA81" s="362">
        <f t="shared" si="16"/>
        <v>0</v>
      </c>
      <c r="AB81" s="362">
        <f t="shared" si="16"/>
        <v>0</v>
      </c>
      <c r="AC81" s="363">
        <f t="shared" si="15"/>
        <v>0</v>
      </c>
    </row>
    <row r="82" spans="1:29" s="293" customFormat="1" ht="1.9" customHeight="1" x14ac:dyDescent="0.2">
      <c r="A82" s="352"/>
      <c r="B82" s="345"/>
      <c r="C82" s="353"/>
      <c r="D82" s="354"/>
      <c r="E82" s="354"/>
      <c r="F82" s="354"/>
      <c r="G82" s="354"/>
      <c r="H82" s="354"/>
      <c r="I82" s="354"/>
      <c r="J82" s="354"/>
      <c r="K82" s="354"/>
      <c r="L82" s="354"/>
      <c r="M82" s="354"/>
      <c r="N82" s="354"/>
      <c r="O82" s="354"/>
      <c r="P82" s="354"/>
      <c r="Q82" s="354"/>
      <c r="R82" s="354"/>
      <c r="S82" s="354"/>
      <c r="T82" s="354"/>
      <c r="U82" s="354"/>
      <c r="V82" s="354"/>
      <c r="W82" s="354"/>
      <c r="X82" s="354"/>
      <c r="Y82" s="354"/>
      <c r="Z82" s="354"/>
      <c r="AA82" s="354"/>
      <c r="AB82" s="354"/>
      <c r="AC82" s="355"/>
    </row>
    <row r="83" spans="1:29" s="293" customFormat="1" x14ac:dyDescent="0.2">
      <c r="A83" s="352" t="s">
        <v>1263</v>
      </c>
      <c r="B83" s="345"/>
      <c r="C83" s="353"/>
      <c r="D83" s="354"/>
      <c r="E83" s="354"/>
      <c r="F83" s="354"/>
      <c r="G83" s="354"/>
      <c r="H83" s="354"/>
      <c r="I83" s="354"/>
      <c r="J83" s="354"/>
      <c r="K83" s="354"/>
      <c r="L83" s="354"/>
      <c r="M83" s="354"/>
      <c r="N83" s="354"/>
      <c r="O83" s="354"/>
      <c r="P83" s="354"/>
      <c r="Q83" s="354"/>
      <c r="R83" s="354"/>
      <c r="S83" s="354"/>
      <c r="T83" s="354"/>
      <c r="U83" s="354"/>
      <c r="V83" s="354"/>
      <c r="W83" s="354"/>
      <c r="X83" s="354"/>
      <c r="Y83" s="354"/>
      <c r="Z83" s="354"/>
      <c r="AA83" s="354"/>
      <c r="AB83" s="354"/>
      <c r="AC83" s="355"/>
    </row>
    <row r="84" spans="1:29" s="293" customFormat="1" x14ac:dyDescent="0.2">
      <c r="A84" s="371" t="s">
        <v>1186</v>
      </c>
      <c r="B84" s="372" t="s">
        <v>1048</v>
      </c>
      <c r="C84" s="357">
        <f>SUM(GenFundExp2!I322)</f>
        <v>0</v>
      </c>
      <c r="D84" s="358">
        <f>SUM(CharterFundExp2!I322)</f>
        <v>0</v>
      </c>
      <c r="E84" s="358"/>
      <c r="F84" s="358"/>
      <c r="G84" s="358"/>
      <c r="H84" s="358"/>
      <c r="I84" s="358"/>
      <c r="J84" s="358"/>
      <c r="K84" s="358"/>
      <c r="L84" s="358"/>
      <c r="M84" s="358"/>
      <c r="N84" s="358"/>
      <c r="O84" s="358"/>
      <c r="P84" s="358"/>
      <c r="Q84" s="358"/>
      <c r="R84" s="358"/>
      <c r="S84" s="358"/>
      <c r="T84" s="358"/>
      <c r="U84" s="358"/>
      <c r="V84" s="358"/>
      <c r="W84" s="358"/>
      <c r="X84" s="358"/>
      <c r="Y84" s="358"/>
      <c r="Z84" s="358"/>
      <c r="AA84" s="358"/>
      <c r="AB84" s="358"/>
      <c r="AC84" s="355">
        <f t="shared" ref="AC84:AC90" si="17">C84+D84+E84+F84+M84+G84+H84+J84+K84+L84+O84+P84+Q84+R84+T84+U84+V84+W84+X84+Y84+Z84+AB84+AA84+N84</f>
        <v>0</v>
      </c>
    </row>
    <row r="85" spans="1:29" s="293" customFormat="1" x14ac:dyDescent="0.2">
      <c r="A85" s="371" t="s">
        <v>1479</v>
      </c>
      <c r="B85" s="372" t="s">
        <v>1049</v>
      </c>
      <c r="C85" s="357">
        <f>SUM(GenFundExp2!I323)</f>
        <v>0</v>
      </c>
      <c r="D85" s="358">
        <f>SUM(CharterFundExp2!I323)</f>
        <v>0</v>
      </c>
      <c r="E85" s="358"/>
      <c r="F85" s="358"/>
      <c r="G85" s="358"/>
      <c r="H85" s="358"/>
      <c r="I85" s="358"/>
      <c r="J85" s="358"/>
      <c r="K85" s="358"/>
      <c r="L85" s="358"/>
      <c r="M85" s="358"/>
      <c r="N85" s="358"/>
      <c r="O85" s="358"/>
      <c r="P85" s="358"/>
      <c r="Q85" s="358"/>
      <c r="R85" s="358"/>
      <c r="S85" s="358"/>
      <c r="T85" s="358"/>
      <c r="U85" s="358"/>
      <c r="V85" s="358"/>
      <c r="W85" s="358"/>
      <c r="X85" s="358"/>
      <c r="Y85" s="358"/>
      <c r="Z85" s="358"/>
      <c r="AA85" s="358"/>
      <c r="AB85" s="358"/>
      <c r="AC85" s="355">
        <f t="shared" si="17"/>
        <v>0</v>
      </c>
    </row>
    <row r="86" spans="1:29" s="293" customFormat="1" ht="25.5" x14ac:dyDescent="0.2">
      <c r="A86" s="371" t="s">
        <v>1189</v>
      </c>
      <c r="B86" s="372" t="s">
        <v>1256</v>
      </c>
      <c r="C86" s="357">
        <f>SUM(GenFundExp2!I324:I343)</f>
        <v>0</v>
      </c>
      <c r="D86" s="358">
        <f>SUM(CharterFundExp2!I324:I343)</f>
        <v>0</v>
      </c>
      <c r="E86" s="358">
        <f>SUM(InsResv!I26)</f>
        <v>0</v>
      </c>
      <c r="F86" s="358"/>
      <c r="G86" s="358"/>
      <c r="H86" s="358"/>
      <c r="I86" s="358"/>
      <c r="J86" s="358"/>
      <c r="K86" s="358"/>
      <c r="L86" s="358"/>
      <c r="M86" s="358"/>
      <c r="N86" s="358"/>
      <c r="O86" s="358"/>
      <c r="P86" s="358"/>
      <c r="Q86" s="358"/>
      <c r="R86" s="358"/>
      <c r="S86" s="358"/>
      <c r="T86" s="358"/>
      <c r="U86" s="358"/>
      <c r="V86" s="358"/>
      <c r="W86" s="358"/>
      <c r="X86" s="358"/>
      <c r="Y86" s="358"/>
      <c r="Z86" s="358"/>
      <c r="AA86" s="358"/>
      <c r="AB86" s="358"/>
      <c r="AC86" s="355">
        <f t="shared" si="17"/>
        <v>0</v>
      </c>
    </row>
    <row r="87" spans="1:29" s="293" customFormat="1" x14ac:dyDescent="0.2">
      <c r="A87" s="371" t="s">
        <v>1363</v>
      </c>
      <c r="B87" s="372" t="s">
        <v>1053</v>
      </c>
      <c r="C87" s="357">
        <f>SUM(GenFundExp2!I344:I345)</f>
        <v>0</v>
      </c>
      <c r="D87" s="358">
        <f>SUM(CharterFundExp2!I344:I345)</f>
        <v>0</v>
      </c>
      <c r="E87" s="358"/>
      <c r="F87" s="358"/>
      <c r="G87" s="358"/>
      <c r="H87" s="358"/>
      <c r="I87" s="358"/>
      <c r="J87" s="358"/>
      <c r="K87" s="358"/>
      <c r="L87" s="358"/>
      <c r="M87" s="358"/>
      <c r="N87" s="358"/>
      <c r="O87" s="358"/>
      <c r="P87" s="358"/>
      <c r="Q87" s="358"/>
      <c r="R87" s="358"/>
      <c r="S87" s="358"/>
      <c r="T87" s="358"/>
      <c r="U87" s="358"/>
      <c r="V87" s="358"/>
      <c r="W87" s="358"/>
      <c r="X87" s="358"/>
      <c r="Y87" s="358"/>
      <c r="Z87" s="358"/>
      <c r="AA87" s="358"/>
      <c r="AB87" s="358"/>
      <c r="AC87" s="355">
        <f t="shared" si="17"/>
        <v>0</v>
      </c>
    </row>
    <row r="88" spans="1:29" s="293" customFormat="1" x14ac:dyDescent="0.2">
      <c r="A88" s="371" t="s">
        <v>114</v>
      </c>
      <c r="B88" s="372" t="s">
        <v>1054</v>
      </c>
      <c r="C88" s="357">
        <f>SUM(GenFundExp2!I346:I349)</f>
        <v>0</v>
      </c>
      <c r="D88" s="358">
        <f>SUM(CharterFundExp2!I346:I349)</f>
        <v>0</v>
      </c>
      <c r="E88" s="358"/>
      <c r="F88" s="358"/>
      <c r="G88" s="358"/>
      <c r="H88" s="358"/>
      <c r="I88" s="358"/>
      <c r="J88" s="358"/>
      <c r="K88" s="358"/>
      <c r="L88" s="358"/>
      <c r="M88" s="358"/>
      <c r="N88" s="358"/>
      <c r="O88" s="358"/>
      <c r="P88" s="358"/>
      <c r="Q88" s="358"/>
      <c r="R88" s="358"/>
      <c r="S88" s="358"/>
      <c r="T88" s="358"/>
      <c r="U88" s="358"/>
      <c r="V88" s="358"/>
      <c r="W88" s="358"/>
      <c r="X88" s="358"/>
      <c r="Y88" s="358"/>
      <c r="Z88" s="358"/>
      <c r="AA88" s="358"/>
      <c r="AB88" s="358"/>
      <c r="AC88" s="355">
        <f t="shared" si="17"/>
        <v>0</v>
      </c>
    </row>
    <row r="89" spans="1:29" s="293" customFormat="1" x14ac:dyDescent="0.2">
      <c r="A89" s="371" t="s">
        <v>954</v>
      </c>
      <c r="B89" s="372" t="s">
        <v>1257</v>
      </c>
      <c r="C89" s="357">
        <f>SUM(GenFundExp2!I350:I355)</f>
        <v>0</v>
      </c>
      <c r="D89" s="358">
        <f>SUM(CharterFundExp2!I350:I355)</f>
        <v>0</v>
      </c>
      <c r="E89" s="358"/>
      <c r="F89" s="358"/>
      <c r="G89" s="358"/>
      <c r="H89" s="358"/>
      <c r="I89" s="358"/>
      <c r="J89" s="358"/>
      <c r="K89" s="358"/>
      <c r="L89" s="358"/>
      <c r="M89" s="358"/>
      <c r="N89" s="358"/>
      <c r="O89" s="358"/>
      <c r="P89" s="358"/>
      <c r="Q89" s="358"/>
      <c r="R89" s="358"/>
      <c r="S89" s="358"/>
      <c r="T89" s="358"/>
      <c r="U89" s="358"/>
      <c r="V89" s="358"/>
      <c r="W89" s="358"/>
      <c r="X89" s="358"/>
      <c r="Y89" s="358"/>
      <c r="Z89" s="358"/>
      <c r="AA89" s="358"/>
      <c r="AB89" s="358"/>
      <c r="AC89" s="355">
        <f t="shared" si="17"/>
        <v>0</v>
      </c>
    </row>
    <row r="90" spans="1:29" s="293" customFormat="1" x14ac:dyDescent="0.2">
      <c r="A90" s="375" t="s">
        <v>1370</v>
      </c>
      <c r="B90" s="360"/>
      <c r="C90" s="361">
        <f t="shared" ref="C90:AB90" si="18">SUM(C84:C89)</f>
        <v>0</v>
      </c>
      <c r="D90" s="362">
        <f t="shared" si="18"/>
        <v>0</v>
      </c>
      <c r="E90" s="362">
        <f t="shared" si="18"/>
        <v>0</v>
      </c>
      <c r="F90" s="362">
        <f t="shared" si="18"/>
        <v>0</v>
      </c>
      <c r="G90" s="362">
        <f t="shared" si="18"/>
        <v>0</v>
      </c>
      <c r="H90" s="362">
        <f t="shared" si="18"/>
        <v>0</v>
      </c>
      <c r="I90" s="362">
        <f t="shared" si="18"/>
        <v>0</v>
      </c>
      <c r="J90" s="362">
        <f t="shared" si="18"/>
        <v>0</v>
      </c>
      <c r="K90" s="362">
        <f t="shared" si="18"/>
        <v>0</v>
      </c>
      <c r="L90" s="362">
        <f t="shared" si="18"/>
        <v>0</v>
      </c>
      <c r="M90" s="362">
        <f t="shared" si="18"/>
        <v>0</v>
      </c>
      <c r="N90" s="362">
        <f t="shared" si="18"/>
        <v>0</v>
      </c>
      <c r="O90" s="362">
        <f t="shared" si="18"/>
        <v>0</v>
      </c>
      <c r="P90" s="362">
        <f t="shared" si="18"/>
        <v>0</v>
      </c>
      <c r="Q90" s="362">
        <f t="shared" si="18"/>
        <v>0</v>
      </c>
      <c r="R90" s="362">
        <f t="shared" si="18"/>
        <v>0</v>
      </c>
      <c r="S90" s="362">
        <f t="shared" si="18"/>
        <v>0</v>
      </c>
      <c r="T90" s="362">
        <f t="shared" si="18"/>
        <v>0</v>
      </c>
      <c r="U90" s="362">
        <f t="shared" si="18"/>
        <v>0</v>
      </c>
      <c r="V90" s="362">
        <f t="shared" si="18"/>
        <v>0</v>
      </c>
      <c r="W90" s="362">
        <f t="shared" si="18"/>
        <v>0</v>
      </c>
      <c r="X90" s="362">
        <f t="shared" si="18"/>
        <v>0</v>
      </c>
      <c r="Y90" s="362">
        <f t="shared" si="18"/>
        <v>0</v>
      </c>
      <c r="Z90" s="362">
        <f t="shared" si="18"/>
        <v>0</v>
      </c>
      <c r="AA90" s="362">
        <f t="shared" si="18"/>
        <v>0</v>
      </c>
      <c r="AB90" s="362">
        <f t="shared" si="18"/>
        <v>0</v>
      </c>
      <c r="AC90" s="363">
        <f t="shared" si="17"/>
        <v>0</v>
      </c>
    </row>
    <row r="91" spans="1:29" s="293" customFormat="1" ht="1.9" customHeight="1" x14ac:dyDescent="0.2">
      <c r="A91" s="352"/>
      <c r="B91" s="345"/>
      <c r="C91" s="353"/>
      <c r="D91" s="354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  <c r="AA91" s="354"/>
      <c r="AB91" s="354"/>
      <c r="AC91" s="355"/>
    </row>
    <row r="92" spans="1:29" s="293" customFormat="1" ht="25.5" x14ac:dyDescent="0.2">
      <c r="A92" s="352" t="s">
        <v>1313</v>
      </c>
      <c r="B92" s="345"/>
      <c r="C92" s="353"/>
      <c r="D92" s="354"/>
      <c r="E92" s="354"/>
      <c r="F92" s="354"/>
      <c r="G92" s="354"/>
      <c r="H92" s="354"/>
      <c r="I92" s="354"/>
      <c r="J92" s="354"/>
      <c r="K92" s="354"/>
      <c r="L92" s="354"/>
      <c r="M92" s="354"/>
      <c r="N92" s="354"/>
      <c r="O92" s="354"/>
      <c r="P92" s="354"/>
      <c r="Q92" s="354"/>
      <c r="R92" s="354"/>
      <c r="S92" s="354"/>
      <c r="T92" s="354"/>
      <c r="U92" s="354"/>
      <c r="V92" s="354"/>
      <c r="W92" s="354"/>
      <c r="X92" s="354"/>
      <c r="Y92" s="354"/>
      <c r="Z92" s="354"/>
      <c r="AA92" s="354"/>
      <c r="AB92" s="354"/>
      <c r="AC92" s="355"/>
    </row>
    <row r="93" spans="1:29" s="293" customFormat="1" x14ac:dyDescent="0.2">
      <c r="A93" s="371" t="s">
        <v>1186</v>
      </c>
      <c r="B93" s="372" t="s">
        <v>1048</v>
      </c>
      <c r="C93" s="357">
        <f>SUM(GenFundExp2!I359)+SUM(GenFundExp2!I388)</f>
        <v>0</v>
      </c>
      <c r="D93" s="358">
        <f>SUM(CharterFundExp2!I359)+SUM(CharterFundExp2!I388)</f>
        <v>0</v>
      </c>
      <c r="E93" s="358"/>
      <c r="F93" s="358"/>
      <c r="G93" s="358"/>
      <c r="H93" s="358"/>
      <c r="I93" s="358"/>
      <c r="J93" s="358"/>
      <c r="K93" s="358"/>
      <c r="L93" s="358"/>
      <c r="M93" s="358"/>
      <c r="N93" s="358"/>
      <c r="O93" s="358"/>
      <c r="P93" s="358"/>
      <c r="Q93" s="358"/>
      <c r="R93" s="358"/>
      <c r="S93" s="358"/>
      <c r="T93" s="358"/>
      <c r="U93" s="358"/>
      <c r="V93" s="358"/>
      <c r="W93" s="358"/>
      <c r="X93" s="358"/>
      <c r="Y93" s="358"/>
      <c r="Z93" s="358"/>
      <c r="AA93" s="358"/>
      <c r="AB93" s="358"/>
      <c r="AC93" s="355">
        <f t="shared" ref="AC93:AC99" si="19">C93+D93+E93+F93+M93+G93+H93+J93+K93+L93+O93+P93+Q93+R93+T93+U93+V93+W93+X93+Y93+Z93+AB93+AA93+N93</f>
        <v>0</v>
      </c>
    </row>
    <row r="94" spans="1:29" s="293" customFormat="1" x14ac:dyDescent="0.2">
      <c r="A94" s="371" t="s">
        <v>1479</v>
      </c>
      <c r="B94" s="372" t="s">
        <v>1049</v>
      </c>
      <c r="C94" s="357">
        <f>SUM(GenFundExp2!I360)+SUM(GenFundExp2!I389)</f>
        <v>0</v>
      </c>
      <c r="D94" s="358">
        <f>SUM(CharterFundExp2!I360)+SUM(CharterFundExp2!I389)</f>
        <v>0</v>
      </c>
      <c r="E94" s="358"/>
      <c r="F94" s="358"/>
      <c r="G94" s="358"/>
      <c r="H94" s="358"/>
      <c r="I94" s="358"/>
      <c r="J94" s="358"/>
      <c r="K94" s="358"/>
      <c r="L94" s="358"/>
      <c r="M94" s="358"/>
      <c r="N94" s="358"/>
      <c r="O94" s="358"/>
      <c r="P94" s="358"/>
      <c r="Q94" s="358"/>
      <c r="R94" s="358"/>
      <c r="S94" s="358"/>
      <c r="T94" s="358"/>
      <c r="U94" s="358"/>
      <c r="V94" s="358"/>
      <c r="W94" s="358"/>
      <c r="X94" s="358"/>
      <c r="Y94" s="358"/>
      <c r="Z94" s="358"/>
      <c r="AA94" s="358"/>
      <c r="AB94" s="358"/>
      <c r="AC94" s="355">
        <f t="shared" si="19"/>
        <v>0</v>
      </c>
    </row>
    <row r="95" spans="1:29" s="293" customFormat="1" ht="25.5" x14ac:dyDescent="0.2">
      <c r="A95" s="371" t="s">
        <v>1189</v>
      </c>
      <c r="B95" s="372" t="s">
        <v>1256</v>
      </c>
      <c r="C95" s="357">
        <f>SUM(GenFundExp2!I361:I373)+SUM(GenFundExp2!I390:I402)</f>
        <v>0</v>
      </c>
      <c r="D95" s="358">
        <f>SUM(CharterFundExp2!I361:I373)+SUM(CharterFundExp2!I390:I402)</f>
        <v>0</v>
      </c>
      <c r="E95" s="358">
        <f>SUM(InsResv!I28+InsResv!I30+InsResv!I31+InsResv!I32+InsResv!I29)</f>
        <v>0</v>
      </c>
      <c r="F95" s="358"/>
      <c r="G95" s="358"/>
      <c r="H95" s="358"/>
      <c r="I95" s="358"/>
      <c r="J95" s="358"/>
      <c r="K95" s="358"/>
      <c r="L95" s="358"/>
      <c r="M95" s="358"/>
      <c r="N95" s="358"/>
      <c r="O95" s="358"/>
      <c r="P95" s="358"/>
      <c r="Q95" s="358"/>
      <c r="R95" s="358"/>
      <c r="S95" s="358"/>
      <c r="T95" s="358"/>
      <c r="U95" s="358"/>
      <c r="V95" s="358"/>
      <c r="W95" s="358"/>
      <c r="X95" s="358"/>
      <c r="Y95" s="358"/>
      <c r="Z95" s="358"/>
      <c r="AA95" s="358"/>
      <c r="AB95" s="358"/>
      <c r="AC95" s="355">
        <f t="shared" si="19"/>
        <v>0</v>
      </c>
    </row>
    <row r="96" spans="1:29" s="293" customFormat="1" x14ac:dyDescent="0.2">
      <c r="A96" s="371" t="s">
        <v>1363</v>
      </c>
      <c r="B96" s="372" t="s">
        <v>1053</v>
      </c>
      <c r="C96" s="357">
        <f>SUM(GenFundExp2!I374:I375)+SUM(GenFundExp2!I403:I404)</f>
        <v>0</v>
      </c>
      <c r="D96" s="358">
        <f>SUM(CharterFundExp2!I374:I375)+SUM(CharterFundExp2!I403:I404)</f>
        <v>0</v>
      </c>
      <c r="E96" s="358"/>
      <c r="F96" s="358"/>
      <c r="G96" s="358"/>
      <c r="H96" s="358"/>
      <c r="I96" s="358"/>
      <c r="J96" s="358"/>
      <c r="K96" s="358"/>
      <c r="L96" s="358"/>
      <c r="M96" s="358"/>
      <c r="N96" s="358"/>
      <c r="O96" s="358"/>
      <c r="P96" s="358"/>
      <c r="Q96" s="358"/>
      <c r="R96" s="358"/>
      <c r="S96" s="358"/>
      <c r="T96" s="358"/>
      <c r="U96" s="358"/>
      <c r="V96" s="358"/>
      <c r="W96" s="358"/>
      <c r="X96" s="358"/>
      <c r="Y96" s="358"/>
      <c r="Z96" s="358"/>
      <c r="AA96" s="358"/>
      <c r="AB96" s="358"/>
      <c r="AC96" s="355">
        <f t="shared" si="19"/>
        <v>0</v>
      </c>
    </row>
    <row r="97" spans="1:29" s="293" customFormat="1" x14ac:dyDescent="0.2">
      <c r="A97" s="371" t="s">
        <v>114</v>
      </c>
      <c r="B97" s="372" t="s">
        <v>1054</v>
      </c>
      <c r="C97" s="357">
        <f>SUM(GenFundExp2!I376:I378)+SUM(GenFundExp2!I405:I407)</f>
        <v>0</v>
      </c>
      <c r="D97" s="358">
        <f>SUM(CharterFundExp2!I376:I378)+SUM(CharterFundExp2!I405:I407)</f>
        <v>0</v>
      </c>
      <c r="E97" s="358"/>
      <c r="F97" s="358"/>
      <c r="G97" s="358"/>
      <c r="H97" s="358"/>
      <c r="I97" s="358"/>
      <c r="J97" s="358"/>
      <c r="K97" s="358"/>
      <c r="L97" s="358"/>
      <c r="M97" s="358"/>
      <c r="N97" s="358"/>
      <c r="O97" s="358"/>
      <c r="P97" s="358"/>
      <c r="Q97" s="358"/>
      <c r="R97" s="358"/>
      <c r="S97" s="358"/>
      <c r="T97" s="358"/>
      <c r="U97" s="358"/>
      <c r="V97" s="358"/>
      <c r="W97" s="358"/>
      <c r="X97" s="358"/>
      <c r="Y97" s="358"/>
      <c r="Z97" s="358"/>
      <c r="AA97" s="358"/>
      <c r="AB97" s="358"/>
      <c r="AC97" s="355">
        <f t="shared" si="19"/>
        <v>0</v>
      </c>
    </row>
    <row r="98" spans="1:29" s="293" customFormat="1" x14ac:dyDescent="0.2">
      <c r="A98" s="371" t="s">
        <v>954</v>
      </c>
      <c r="B98" s="372" t="s">
        <v>1257</v>
      </c>
      <c r="C98" s="357">
        <f>SUM(GenFundExp2!I379:I384)+SUM(GenFundExp2!I408:I413)</f>
        <v>0</v>
      </c>
      <c r="D98" s="358">
        <f>SUM(CharterFundExp2!I379:I384)+SUM(CharterFundExp2!I408:I413)</f>
        <v>0</v>
      </c>
      <c r="E98" s="358"/>
      <c r="F98" s="358"/>
      <c r="G98" s="358"/>
      <c r="H98" s="358"/>
      <c r="I98" s="358"/>
      <c r="J98" s="358"/>
      <c r="K98" s="358"/>
      <c r="L98" s="358"/>
      <c r="M98" s="358"/>
      <c r="N98" s="358"/>
      <c r="O98" s="358"/>
      <c r="P98" s="358"/>
      <c r="Q98" s="358"/>
      <c r="R98" s="358"/>
      <c r="S98" s="358"/>
      <c r="T98" s="358"/>
      <c r="U98" s="358"/>
      <c r="V98" s="358"/>
      <c r="W98" s="358"/>
      <c r="X98" s="358"/>
      <c r="Y98" s="358"/>
      <c r="Z98" s="358"/>
      <c r="AA98" s="358"/>
      <c r="AB98" s="358"/>
      <c r="AC98" s="355">
        <f t="shared" si="19"/>
        <v>0</v>
      </c>
    </row>
    <row r="99" spans="1:29" s="293" customFormat="1" x14ac:dyDescent="0.2">
      <c r="A99" s="375" t="s">
        <v>1371</v>
      </c>
      <c r="B99" s="360"/>
      <c r="C99" s="361">
        <f t="shared" ref="C99:AB99" si="20">SUM(C93:C98)</f>
        <v>0</v>
      </c>
      <c r="D99" s="362">
        <f t="shared" si="20"/>
        <v>0</v>
      </c>
      <c r="E99" s="362">
        <f t="shared" si="20"/>
        <v>0</v>
      </c>
      <c r="F99" s="362">
        <f t="shared" si="20"/>
        <v>0</v>
      </c>
      <c r="G99" s="362">
        <f t="shared" si="20"/>
        <v>0</v>
      </c>
      <c r="H99" s="362">
        <f t="shared" si="20"/>
        <v>0</v>
      </c>
      <c r="I99" s="362">
        <f t="shared" si="20"/>
        <v>0</v>
      </c>
      <c r="J99" s="362">
        <f t="shared" si="20"/>
        <v>0</v>
      </c>
      <c r="K99" s="362">
        <f t="shared" si="20"/>
        <v>0</v>
      </c>
      <c r="L99" s="362">
        <f t="shared" si="20"/>
        <v>0</v>
      </c>
      <c r="M99" s="362">
        <f t="shared" si="20"/>
        <v>0</v>
      </c>
      <c r="N99" s="362">
        <f t="shared" si="20"/>
        <v>0</v>
      </c>
      <c r="O99" s="362">
        <f t="shared" si="20"/>
        <v>0</v>
      </c>
      <c r="P99" s="362">
        <f t="shared" si="20"/>
        <v>0</v>
      </c>
      <c r="Q99" s="362">
        <f t="shared" si="20"/>
        <v>0</v>
      </c>
      <c r="R99" s="362">
        <f t="shared" si="20"/>
        <v>0</v>
      </c>
      <c r="S99" s="362">
        <f t="shared" si="20"/>
        <v>0</v>
      </c>
      <c r="T99" s="362">
        <f t="shared" si="20"/>
        <v>0</v>
      </c>
      <c r="U99" s="362">
        <f t="shared" si="20"/>
        <v>0</v>
      </c>
      <c r="V99" s="362">
        <f t="shared" si="20"/>
        <v>0</v>
      </c>
      <c r="W99" s="362">
        <f t="shared" si="20"/>
        <v>0</v>
      </c>
      <c r="X99" s="362">
        <f t="shared" si="20"/>
        <v>0</v>
      </c>
      <c r="Y99" s="362">
        <f t="shared" si="20"/>
        <v>0</v>
      </c>
      <c r="Z99" s="362">
        <f t="shared" si="20"/>
        <v>0</v>
      </c>
      <c r="AA99" s="362">
        <f t="shared" si="20"/>
        <v>0</v>
      </c>
      <c r="AB99" s="362">
        <f t="shared" si="20"/>
        <v>0</v>
      </c>
      <c r="AC99" s="363">
        <f t="shared" si="19"/>
        <v>0</v>
      </c>
    </row>
    <row r="100" spans="1:29" s="293" customFormat="1" ht="1.9" customHeight="1" x14ac:dyDescent="0.2">
      <c r="A100" s="352"/>
      <c r="B100" s="345"/>
      <c r="C100" s="353"/>
      <c r="D100" s="354"/>
      <c r="E100" s="354"/>
      <c r="F100" s="354"/>
      <c r="G100" s="354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354"/>
      <c r="W100" s="354"/>
      <c r="X100" s="354"/>
      <c r="Y100" s="354"/>
      <c r="Z100" s="354"/>
      <c r="AA100" s="354"/>
      <c r="AB100" s="354"/>
      <c r="AC100" s="355"/>
    </row>
    <row r="101" spans="1:29" s="293" customFormat="1" x14ac:dyDescent="0.2">
      <c r="A101" s="352" t="s">
        <v>1264</v>
      </c>
      <c r="B101" s="345"/>
      <c r="C101" s="353"/>
      <c r="D101" s="354"/>
      <c r="E101" s="354"/>
      <c r="F101" s="354"/>
      <c r="G101" s="354"/>
      <c r="H101" s="354"/>
      <c r="I101" s="354"/>
      <c r="J101" s="354"/>
      <c r="K101" s="354"/>
      <c r="L101" s="354"/>
      <c r="M101" s="354"/>
      <c r="N101" s="354"/>
      <c r="O101" s="354"/>
      <c r="P101" s="354"/>
      <c r="Q101" s="354"/>
      <c r="R101" s="354"/>
      <c r="S101" s="354"/>
      <c r="T101" s="354"/>
      <c r="U101" s="354"/>
      <c r="V101" s="354"/>
      <c r="W101" s="354"/>
      <c r="X101" s="354"/>
      <c r="Y101" s="354"/>
      <c r="Z101" s="354"/>
      <c r="AA101" s="354"/>
      <c r="AB101" s="354"/>
      <c r="AC101" s="355"/>
    </row>
    <row r="102" spans="1:29" s="293" customFormat="1" x14ac:dyDescent="0.2">
      <c r="A102" s="371" t="s">
        <v>1186</v>
      </c>
      <c r="B102" s="372" t="s">
        <v>1048</v>
      </c>
      <c r="C102" s="357">
        <f>SUM(GenFundExp2!I417)</f>
        <v>0</v>
      </c>
      <c r="D102" s="358">
        <f>SUM(CharterFundExp2!I417)</f>
        <v>0</v>
      </c>
      <c r="E102" s="358"/>
      <c r="F102" s="358"/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358"/>
      <c r="Z102" s="358"/>
      <c r="AA102" s="358"/>
      <c r="AB102" s="358"/>
      <c r="AC102" s="355">
        <f t="shared" ref="AC102:AC108" si="21">C102+D102+E102+F102+M102+G102+H102+J102+K102+L102+O102+P102+Q102+R102+T102+U102+V102+W102+X102+Y102+Z102+AB102+AA102+N102</f>
        <v>0</v>
      </c>
    </row>
    <row r="103" spans="1:29" s="293" customFormat="1" x14ac:dyDescent="0.2">
      <c r="A103" s="371" t="s">
        <v>1479</v>
      </c>
      <c r="B103" s="372" t="s">
        <v>1049</v>
      </c>
      <c r="C103" s="357">
        <f>SUM(GenFundExp2!I418)</f>
        <v>0</v>
      </c>
      <c r="D103" s="358">
        <f>SUM(CharterFundExp2!I418)</f>
        <v>0</v>
      </c>
      <c r="E103" s="358"/>
      <c r="F103" s="358"/>
      <c r="G103" s="358"/>
      <c r="H103" s="358"/>
      <c r="I103" s="358"/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8"/>
      <c r="X103" s="358"/>
      <c r="Y103" s="358"/>
      <c r="Z103" s="358"/>
      <c r="AA103" s="358"/>
      <c r="AB103" s="358"/>
      <c r="AC103" s="355">
        <f t="shared" si="21"/>
        <v>0</v>
      </c>
    </row>
    <row r="104" spans="1:29" s="293" customFormat="1" ht="25.5" x14ac:dyDescent="0.2">
      <c r="A104" s="371" t="s">
        <v>1189</v>
      </c>
      <c r="B104" s="372" t="s">
        <v>1256</v>
      </c>
      <c r="C104" s="357">
        <f>SUM(GenFundExp2!I419:I430)</f>
        <v>0</v>
      </c>
      <c r="D104" s="358">
        <f>SUM(CharterFundExp2!I419:I430)</f>
        <v>0</v>
      </c>
      <c r="E104" s="358"/>
      <c r="F104" s="358"/>
      <c r="G104" s="358"/>
      <c r="H104" s="358"/>
      <c r="I104" s="358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8"/>
      <c r="X104" s="358"/>
      <c r="Y104" s="358"/>
      <c r="Z104" s="358"/>
      <c r="AA104" s="358"/>
      <c r="AB104" s="358"/>
      <c r="AC104" s="355">
        <f t="shared" si="21"/>
        <v>0</v>
      </c>
    </row>
    <row r="105" spans="1:29" s="293" customFormat="1" x14ac:dyDescent="0.2">
      <c r="A105" s="371" t="s">
        <v>1363</v>
      </c>
      <c r="B105" s="372" t="s">
        <v>1053</v>
      </c>
      <c r="C105" s="357">
        <f>SUM(GenFundExp2!I431:I432)</f>
        <v>0</v>
      </c>
      <c r="D105" s="358">
        <f>SUM(CharterFundExp2!I431:I432)</f>
        <v>0</v>
      </c>
      <c r="E105" s="358"/>
      <c r="F105" s="358"/>
      <c r="G105" s="358"/>
      <c r="H105" s="358"/>
      <c r="I105" s="358"/>
      <c r="J105" s="358"/>
      <c r="K105" s="358"/>
      <c r="L105" s="358"/>
      <c r="M105" s="358"/>
      <c r="N105" s="358"/>
      <c r="O105" s="358"/>
      <c r="P105" s="358"/>
      <c r="Q105" s="358"/>
      <c r="R105" s="358"/>
      <c r="S105" s="358"/>
      <c r="T105" s="358"/>
      <c r="U105" s="358"/>
      <c r="V105" s="358"/>
      <c r="W105" s="358"/>
      <c r="X105" s="358"/>
      <c r="Y105" s="358"/>
      <c r="Z105" s="358"/>
      <c r="AA105" s="358"/>
      <c r="AB105" s="358"/>
      <c r="AC105" s="355">
        <f t="shared" si="21"/>
        <v>0</v>
      </c>
    </row>
    <row r="106" spans="1:29" s="293" customFormat="1" x14ac:dyDescent="0.2">
      <c r="A106" s="371" t="s">
        <v>114</v>
      </c>
      <c r="B106" s="372" t="s">
        <v>1054</v>
      </c>
      <c r="C106" s="357">
        <f>SUM(GenFundExp2!I433:I435)</f>
        <v>0</v>
      </c>
      <c r="D106" s="358">
        <f>SUM(CharterFundExp2!I433:I435)</f>
        <v>0</v>
      </c>
      <c r="E106" s="358"/>
      <c r="F106" s="358"/>
      <c r="G106" s="358"/>
      <c r="H106" s="358"/>
      <c r="I106" s="358"/>
      <c r="J106" s="358"/>
      <c r="K106" s="358"/>
      <c r="L106" s="358"/>
      <c r="M106" s="358"/>
      <c r="N106" s="358"/>
      <c r="O106" s="358"/>
      <c r="P106" s="358"/>
      <c r="Q106" s="358"/>
      <c r="R106" s="358"/>
      <c r="S106" s="358"/>
      <c r="T106" s="358"/>
      <c r="U106" s="358"/>
      <c r="V106" s="358"/>
      <c r="W106" s="358"/>
      <c r="X106" s="358"/>
      <c r="Y106" s="358"/>
      <c r="Z106" s="358"/>
      <c r="AA106" s="358"/>
      <c r="AB106" s="358"/>
      <c r="AC106" s="355">
        <f t="shared" si="21"/>
        <v>0</v>
      </c>
    </row>
    <row r="107" spans="1:29" s="293" customFormat="1" x14ac:dyDescent="0.2">
      <c r="A107" s="371" t="s">
        <v>954</v>
      </c>
      <c r="B107" s="372" t="s">
        <v>1257</v>
      </c>
      <c r="C107" s="357">
        <f>SUM(GenFundExp2!I436:I441)</f>
        <v>0</v>
      </c>
      <c r="D107" s="358">
        <f>SUM(CharterFundExp2!I436:I441)</f>
        <v>0</v>
      </c>
      <c r="E107" s="358"/>
      <c r="F107" s="358"/>
      <c r="G107" s="358"/>
      <c r="H107" s="358"/>
      <c r="I107" s="358"/>
      <c r="J107" s="358"/>
      <c r="K107" s="358"/>
      <c r="L107" s="358"/>
      <c r="M107" s="358"/>
      <c r="N107" s="358"/>
      <c r="O107" s="358"/>
      <c r="P107" s="358"/>
      <c r="Q107" s="358"/>
      <c r="R107" s="358"/>
      <c r="S107" s="358"/>
      <c r="T107" s="358"/>
      <c r="U107" s="358"/>
      <c r="V107" s="358"/>
      <c r="W107" s="358"/>
      <c r="X107" s="358"/>
      <c r="Y107" s="358"/>
      <c r="Z107" s="358"/>
      <c r="AA107" s="358"/>
      <c r="AB107" s="358"/>
      <c r="AC107" s="355">
        <f t="shared" si="21"/>
        <v>0</v>
      </c>
    </row>
    <row r="108" spans="1:29" s="293" customFormat="1" x14ac:dyDescent="0.2">
      <c r="A108" s="375" t="s">
        <v>1372</v>
      </c>
      <c r="B108" s="360"/>
      <c r="C108" s="361">
        <f t="shared" ref="C108:AB108" si="22">SUM(C102:C107)</f>
        <v>0</v>
      </c>
      <c r="D108" s="362">
        <f t="shared" si="22"/>
        <v>0</v>
      </c>
      <c r="E108" s="362">
        <f t="shared" si="22"/>
        <v>0</v>
      </c>
      <c r="F108" s="362">
        <f t="shared" si="22"/>
        <v>0</v>
      </c>
      <c r="G108" s="362">
        <f t="shared" si="22"/>
        <v>0</v>
      </c>
      <c r="H108" s="362">
        <f t="shared" si="22"/>
        <v>0</v>
      </c>
      <c r="I108" s="362">
        <f t="shared" si="22"/>
        <v>0</v>
      </c>
      <c r="J108" s="362">
        <f t="shared" si="22"/>
        <v>0</v>
      </c>
      <c r="K108" s="362">
        <f t="shared" si="22"/>
        <v>0</v>
      </c>
      <c r="L108" s="362">
        <f t="shared" si="22"/>
        <v>0</v>
      </c>
      <c r="M108" s="362">
        <f t="shared" si="22"/>
        <v>0</v>
      </c>
      <c r="N108" s="362">
        <f t="shared" si="22"/>
        <v>0</v>
      </c>
      <c r="O108" s="362">
        <f t="shared" si="22"/>
        <v>0</v>
      </c>
      <c r="P108" s="362">
        <f t="shared" si="22"/>
        <v>0</v>
      </c>
      <c r="Q108" s="362">
        <f t="shared" si="22"/>
        <v>0</v>
      </c>
      <c r="R108" s="362">
        <f t="shared" si="22"/>
        <v>0</v>
      </c>
      <c r="S108" s="362">
        <f t="shared" si="22"/>
        <v>0</v>
      </c>
      <c r="T108" s="362">
        <f t="shared" si="22"/>
        <v>0</v>
      </c>
      <c r="U108" s="362">
        <f t="shared" si="22"/>
        <v>0</v>
      </c>
      <c r="V108" s="362">
        <f t="shared" si="22"/>
        <v>0</v>
      </c>
      <c r="W108" s="362">
        <f t="shared" si="22"/>
        <v>0</v>
      </c>
      <c r="X108" s="362">
        <f t="shared" si="22"/>
        <v>0</v>
      </c>
      <c r="Y108" s="362">
        <f t="shared" si="22"/>
        <v>0</v>
      </c>
      <c r="Z108" s="362">
        <f t="shared" si="22"/>
        <v>0</v>
      </c>
      <c r="AA108" s="362">
        <f t="shared" si="22"/>
        <v>0</v>
      </c>
      <c r="AB108" s="362">
        <f t="shared" si="22"/>
        <v>0</v>
      </c>
      <c r="AC108" s="363">
        <f t="shared" si="21"/>
        <v>0</v>
      </c>
    </row>
    <row r="109" spans="1:29" s="293" customFormat="1" ht="1.9" customHeight="1" x14ac:dyDescent="0.2">
      <c r="A109" s="352"/>
      <c r="B109" s="345"/>
      <c r="C109" s="353"/>
      <c r="D109" s="354"/>
      <c r="E109" s="354"/>
      <c r="F109" s="354"/>
      <c r="G109" s="354"/>
      <c r="H109" s="354"/>
      <c r="I109" s="354"/>
      <c r="J109" s="354"/>
      <c r="K109" s="354"/>
      <c r="L109" s="354"/>
      <c r="M109" s="354"/>
      <c r="N109" s="354"/>
      <c r="O109" s="354"/>
      <c r="P109" s="354"/>
      <c r="Q109" s="354"/>
      <c r="R109" s="354"/>
      <c r="S109" s="354"/>
      <c r="T109" s="354"/>
      <c r="U109" s="354"/>
      <c r="V109" s="354"/>
      <c r="W109" s="354"/>
      <c r="X109" s="354"/>
      <c r="Y109" s="354"/>
      <c r="Z109" s="354"/>
      <c r="AA109" s="354"/>
      <c r="AB109" s="354"/>
      <c r="AC109" s="355"/>
    </row>
    <row r="110" spans="1:29" s="293" customFormat="1" x14ac:dyDescent="0.2">
      <c r="A110" s="352" t="s">
        <v>1265</v>
      </c>
      <c r="B110" s="345"/>
      <c r="C110" s="353"/>
      <c r="D110" s="354"/>
      <c r="E110" s="354"/>
      <c r="F110" s="354"/>
      <c r="G110" s="354"/>
      <c r="H110" s="354"/>
      <c r="I110" s="354"/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4"/>
      <c r="X110" s="354"/>
      <c r="Y110" s="354"/>
      <c r="Z110" s="354"/>
      <c r="AA110" s="354"/>
      <c r="AB110" s="354"/>
      <c r="AC110" s="355"/>
    </row>
    <row r="111" spans="1:29" s="293" customFormat="1" x14ac:dyDescent="0.2">
      <c r="A111" s="371" t="s">
        <v>1186</v>
      </c>
      <c r="B111" s="372" t="s">
        <v>1048</v>
      </c>
      <c r="C111" s="357">
        <f>SUM(GenFundExp2!I445)</f>
        <v>0</v>
      </c>
      <c r="D111" s="358">
        <f>SUM(CharterFundExp2!I445)</f>
        <v>0</v>
      </c>
      <c r="E111" s="358"/>
      <c r="F111" s="358"/>
      <c r="G111" s="358">
        <f>+FoodServiceSRF!I34</f>
        <v>0</v>
      </c>
      <c r="H111" s="358"/>
      <c r="I111" s="358"/>
      <c r="J111" s="358"/>
      <c r="K111" s="358"/>
      <c r="L111" s="358"/>
      <c r="M111" s="358"/>
      <c r="N111" s="358"/>
      <c r="O111" s="358"/>
      <c r="P111" s="358"/>
      <c r="Q111" s="358"/>
      <c r="R111" s="358"/>
      <c r="S111" s="358"/>
      <c r="T111" s="358"/>
      <c r="U111" s="358"/>
      <c r="V111" s="358"/>
      <c r="W111" s="358"/>
      <c r="X111" s="358"/>
      <c r="Y111" s="358"/>
      <c r="Z111" s="358"/>
      <c r="AA111" s="358"/>
      <c r="AB111" s="358"/>
      <c r="AC111" s="355">
        <f t="shared" ref="AC111:AC117" si="23">C111+D111+E111+F111+M111+G111+H111+J111+K111+L111+O111+P111+Q111+R111+T111+U111+V111+W111+X111+Y111+Z111+AB111+AA111+N111</f>
        <v>0</v>
      </c>
    </row>
    <row r="112" spans="1:29" s="293" customFormat="1" x14ac:dyDescent="0.2">
      <c r="A112" s="371" t="s">
        <v>1479</v>
      </c>
      <c r="B112" s="372" t="s">
        <v>1049</v>
      </c>
      <c r="C112" s="357">
        <f>SUM(GenFundExp2!I446)</f>
        <v>0</v>
      </c>
      <c r="D112" s="358">
        <f>SUM(CharterFundExp2!I446)</f>
        <v>0</v>
      </c>
      <c r="E112" s="358"/>
      <c r="F112" s="358"/>
      <c r="G112" s="358">
        <f>+FoodServiceSRF!I35</f>
        <v>0</v>
      </c>
      <c r="H112" s="358"/>
      <c r="I112" s="358"/>
      <c r="J112" s="358"/>
      <c r="K112" s="358"/>
      <c r="L112" s="358"/>
      <c r="M112" s="358"/>
      <c r="N112" s="358"/>
      <c r="O112" s="358"/>
      <c r="P112" s="358"/>
      <c r="Q112" s="358"/>
      <c r="R112" s="358"/>
      <c r="S112" s="358"/>
      <c r="T112" s="358"/>
      <c r="U112" s="358"/>
      <c r="V112" s="358"/>
      <c r="W112" s="358"/>
      <c r="X112" s="358"/>
      <c r="Y112" s="358"/>
      <c r="Z112" s="358"/>
      <c r="AA112" s="358"/>
      <c r="AB112" s="358"/>
      <c r="AC112" s="355">
        <f t="shared" si="23"/>
        <v>0</v>
      </c>
    </row>
    <row r="113" spans="1:29" s="293" customFormat="1" ht="25.5" x14ac:dyDescent="0.2">
      <c r="A113" s="371" t="s">
        <v>1189</v>
      </c>
      <c r="B113" s="372" t="s">
        <v>1256</v>
      </c>
      <c r="C113" s="357">
        <f>SUM(GenFundExp2!I447:I458)</f>
        <v>0</v>
      </c>
      <c r="D113" s="358">
        <f>SUM(CharterFundExp2!I447:I458)</f>
        <v>0</v>
      </c>
      <c r="E113" s="358">
        <f>SUM(InsResv!I27)</f>
        <v>0</v>
      </c>
      <c r="F113" s="358"/>
      <c r="G113" s="358">
        <f>+FoodServiceSRF!I36</f>
        <v>0</v>
      </c>
      <c r="H113" s="358"/>
      <c r="I113" s="358"/>
      <c r="J113" s="358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  <c r="AA113" s="358"/>
      <c r="AB113" s="358"/>
      <c r="AC113" s="355">
        <f t="shared" si="23"/>
        <v>0</v>
      </c>
    </row>
    <row r="114" spans="1:29" s="293" customFormat="1" x14ac:dyDescent="0.2">
      <c r="A114" s="371" t="s">
        <v>1363</v>
      </c>
      <c r="B114" s="372" t="s">
        <v>1053</v>
      </c>
      <c r="C114" s="357">
        <f>SUM(GenFundExp2!I459:I461)</f>
        <v>0</v>
      </c>
      <c r="D114" s="358">
        <f>SUM(CharterFundExp2!I459:I461)</f>
        <v>0</v>
      </c>
      <c r="E114" s="358"/>
      <c r="F114" s="358"/>
      <c r="G114" s="358">
        <f>+FoodServiceSRF!I37+FoodServiceSRF!I39+FoodServiceSRF!I38+FoodServiceSRF!I40</f>
        <v>0</v>
      </c>
      <c r="H114" s="358"/>
      <c r="I114" s="358"/>
      <c r="J114" s="358"/>
      <c r="K114" s="358"/>
      <c r="L114" s="358"/>
      <c r="M114" s="358"/>
      <c r="N114" s="358"/>
      <c r="O114" s="358"/>
      <c r="P114" s="358"/>
      <c r="Q114" s="358"/>
      <c r="R114" s="358"/>
      <c r="S114" s="358"/>
      <c r="T114" s="358"/>
      <c r="U114" s="358"/>
      <c r="V114" s="358"/>
      <c r="W114" s="358"/>
      <c r="X114" s="358"/>
      <c r="Y114" s="358"/>
      <c r="Z114" s="358"/>
      <c r="AA114" s="358"/>
      <c r="AB114" s="358"/>
      <c r="AC114" s="355">
        <f t="shared" si="23"/>
        <v>0</v>
      </c>
    </row>
    <row r="115" spans="1:29" s="293" customFormat="1" x14ac:dyDescent="0.2">
      <c r="A115" s="371" t="s">
        <v>114</v>
      </c>
      <c r="B115" s="372" t="s">
        <v>1054</v>
      </c>
      <c r="C115" s="357">
        <f>SUM(GenFundExp2!I462:I464)</f>
        <v>0</v>
      </c>
      <c r="D115" s="358">
        <f>SUM(CharterFundExp2!I462:I464)</f>
        <v>0</v>
      </c>
      <c r="E115" s="358"/>
      <c r="F115" s="358"/>
      <c r="G115" s="358">
        <f>+FoodServiceSRF!I41</f>
        <v>0</v>
      </c>
      <c r="H115" s="358"/>
      <c r="I115" s="358"/>
      <c r="J115" s="358"/>
      <c r="K115" s="358"/>
      <c r="L115" s="358"/>
      <c r="M115" s="358"/>
      <c r="N115" s="358"/>
      <c r="O115" s="358"/>
      <c r="P115" s="358"/>
      <c r="Q115" s="358"/>
      <c r="R115" s="358"/>
      <c r="S115" s="358"/>
      <c r="T115" s="358"/>
      <c r="U115" s="358"/>
      <c r="V115" s="358"/>
      <c r="W115" s="358"/>
      <c r="X115" s="358"/>
      <c r="Y115" s="358"/>
      <c r="Z115" s="358"/>
      <c r="AA115" s="358"/>
      <c r="AB115" s="358"/>
      <c r="AC115" s="355">
        <f t="shared" si="23"/>
        <v>0</v>
      </c>
    </row>
    <row r="116" spans="1:29" s="293" customFormat="1" x14ac:dyDescent="0.2">
      <c r="A116" s="371" t="s">
        <v>954</v>
      </c>
      <c r="B116" s="372" t="s">
        <v>1257</v>
      </c>
      <c r="C116" s="357">
        <f>SUM(GenFundExp2!I465:I470)</f>
        <v>0</v>
      </c>
      <c r="D116" s="358">
        <f>SUM(CharterFundExp2!I465:I470)</f>
        <v>0</v>
      </c>
      <c r="E116" s="358"/>
      <c r="F116" s="358"/>
      <c r="G116" s="358">
        <f>+FoodServiceSRF!I42+FoodServiceSRF!I44</f>
        <v>0</v>
      </c>
      <c r="H116" s="358"/>
      <c r="I116" s="358"/>
      <c r="J116" s="358"/>
      <c r="K116" s="358"/>
      <c r="L116" s="358"/>
      <c r="M116" s="358"/>
      <c r="N116" s="358"/>
      <c r="O116" s="358"/>
      <c r="P116" s="358"/>
      <c r="Q116" s="358"/>
      <c r="R116" s="358"/>
      <c r="S116" s="358"/>
      <c r="T116" s="358"/>
      <c r="U116" s="358"/>
      <c r="V116" s="358"/>
      <c r="W116" s="358"/>
      <c r="X116" s="358"/>
      <c r="Y116" s="358"/>
      <c r="Z116" s="358"/>
      <c r="AA116" s="358"/>
      <c r="AB116" s="358"/>
      <c r="AC116" s="355">
        <f t="shared" si="23"/>
        <v>0</v>
      </c>
    </row>
    <row r="117" spans="1:29" s="293" customFormat="1" x14ac:dyDescent="0.2">
      <c r="A117" s="375" t="s">
        <v>1372</v>
      </c>
      <c r="B117" s="360"/>
      <c r="C117" s="361">
        <f t="shared" ref="C117:AB117" si="24">SUM(C111:C116)</f>
        <v>0</v>
      </c>
      <c r="D117" s="362">
        <f t="shared" si="24"/>
        <v>0</v>
      </c>
      <c r="E117" s="362">
        <f t="shared" si="24"/>
        <v>0</v>
      </c>
      <c r="F117" s="362">
        <f t="shared" si="24"/>
        <v>0</v>
      </c>
      <c r="G117" s="362">
        <f t="shared" si="24"/>
        <v>0</v>
      </c>
      <c r="H117" s="362">
        <f t="shared" si="24"/>
        <v>0</v>
      </c>
      <c r="I117" s="362">
        <f t="shared" si="24"/>
        <v>0</v>
      </c>
      <c r="J117" s="362">
        <f t="shared" si="24"/>
        <v>0</v>
      </c>
      <c r="K117" s="362">
        <f t="shared" si="24"/>
        <v>0</v>
      </c>
      <c r="L117" s="362">
        <f t="shared" si="24"/>
        <v>0</v>
      </c>
      <c r="M117" s="362">
        <f t="shared" si="24"/>
        <v>0</v>
      </c>
      <c r="N117" s="362">
        <f t="shared" si="24"/>
        <v>0</v>
      </c>
      <c r="O117" s="362">
        <f t="shared" si="24"/>
        <v>0</v>
      </c>
      <c r="P117" s="362">
        <f t="shared" si="24"/>
        <v>0</v>
      </c>
      <c r="Q117" s="362">
        <f t="shared" si="24"/>
        <v>0</v>
      </c>
      <c r="R117" s="362">
        <f t="shared" si="24"/>
        <v>0</v>
      </c>
      <c r="S117" s="362">
        <f t="shared" si="24"/>
        <v>0</v>
      </c>
      <c r="T117" s="362">
        <f t="shared" si="24"/>
        <v>0</v>
      </c>
      <c r="U117" s="362">
        <f t="shared" si="24"/>
        <v>0</v>
      </c>
      <c r="V117" s="362">
        <f t="shared" si="24"/>
        <v>0</v>
      </c>
      <c r="W117" s="362">
        <f t="shared" si="24"/>
        <v>0</v>
      </c>
      <c r="X117" s="362">
        <f t="shared" si="24"/>
        <v>0</v>
      </c>
      <c r="Y117" s="362">
        <f t="shared" si="24"/>
        <v>0</v>
      </c>
      <c r="Z117" s="362">
        <f t="shared" si="24"/>
        <v>0</v>
      </c>
      <c r="AA117" s="362">
        <f t="shared" si="24"/>
        <v>0</v>
      </c>
      <c r="AB117" s="362">
        <f t="shared" si="24"/>
        <v>0</v>
      </c>
      <c r="AC117" s="363">
        <f t="shared" si="23"/>
        <v>0</v>
      </c>
    </row>
    <row r="118" spans="1:29" s="293" customFormat="1" x14ac:dyDescent="0.2">
      <c r="A118" s="352" t="s">
        <v>1373</v>
      </c>
      <c r="B118" s="345"/>
      <c r="C118" s="353"/>
      <c r="D118" s="354"/>
      <c r="E118" s="354"/>
      <c r="F118" s="354"/>
      <c r="G118" s="354"/>
      <c r="H118" s="354"/>
      <c r="I118" s="354"/>
      <c r="J118" s="354"/>
      <c r="K118" s="354"/>
      <c r="L118" s="354"/>
      <c r="M118" s="354"/>
      <c r="N118" s="354"/>
      <c r="O118" s="354"/>
      <c r="P118" s="354"/>
      <c r="Q118" s="354"/>
      <c r="R118" s="354"/>
      <c r="S118" s="354"/>
      <c r="T118" s="354"/>
      <c r="U118" s="354"/>
      <c r="V118" s="354"/>
      <c r="W118" s="354"/>
      <c r="X118" s="354"/>
      <c r="Y118" s="354"/>
      <c r="Z118" s="354"/>
      <c r="AA118" s="354"/>
      <c r="AB118" s="354"/>
      <c r="AC118" s="355"/>
    </row>
    <row r="119" spans="1:29" s="293" customFormat="1" x14ac:dyDescent="0.2">
      <c r="A119" s="371" t="s">
        <v>1186</v>
      </c>
      <c r="B119" s="372" t="s">
        <v>1048</v>
      </c>
      <c r="C119" s="357">
        <f>SUM(GenFundExp2!I474+GenFundExp2!I495)</f>
        <v>0</v>
      </c>
      <c r="D119" s="358">
        <f>SUM(CharterFundExp2!I474+CharterFundExp2!I495)</f>
        <v>0</v>
      </c>
      <c r="E119" s="358"/>
      <c r="F119" s="358"/>
      <c r="G119" s="358"/>
      <c r="H119" s="358"/>
      <c r="I119" s="358"/>
      <c r="J119" s="358"/>
      <c r="K119" s="358"/>
      <c r="L119" s="358"/>
      <c r="M119" s="358"/>
      <c r="N119" s="358"/>
      <c r="O119" s="358"/>
      <c r="P119" s="358"/>
      <c r="Q119" s="358"/>
      <c r="R119" s="358"/>
      <c r="S119" s="358"/>
      <c r="T119" s="358"/>
      <c r="U119" s="358"/>
      <c r="V119" s="358"/>
      <c r="W119" s="358"/>
      <c r="X119" s="358"/>
      <c r="Y119" s="358"/>
      <c r="Z119" s="358"/>
      <c r="AA119" s="358"/>
      <c r="AB119" s="358"/>
      <c r="AC119" s="355">
        <f t="shared" ref="AC119:AC125" si="25">C119+D119+E119+F119+M119+G119+H119+J119+K119+L119+O119+P119+Q119+R119+T119+U119+V119+W119+X119+Y119+Z119+AB119+AA119+N119</f>
        <v>0</v>
      </c>
    </row>
    <row r="120" spans="1:29" s="293" customFormat="1" x14ac:dyDescent="0.2">
      <c r="A120" s="371" t="s">
        <v>1479</v>
      </c>
      <c r="B120" s="372" t="s">
        <v>1049</v>
      </c>
      <c r="C120" s="357">
        <f>SUM(GenFundExp2!I475+GenFundExp2!I496)</f>
        <v>0</v>
      </c>
      <c r="D120" s="358">
        <f>SUM(CharterFundExp2!I475+CharterFundExp2!I496)</f>
        <v>0</v>
      </c>
      <c r="E120" s="358"/>
      <c r="F120" s="358"/>
      <c r="G120" s="358"/>
      <c r="H120" s="358"/>
      <c r="I120" s="358"/>
      <c r="J120" s="358"/>
      <c r="K120" s="358"/>
      <c r="L120" s="358"/>
      <c r="M120" s="358"/>
      <c r="N120" s="358"/>
      <c r="O120" s="358"/>
      <c r="P120" s="358"/>
      <c r="Q120" s="358"/>
      <c r="R120" s="358"/>
      <c r="S120" s="358"/>
      <c r="T120" s="358"/>
      <c r="U120" s="358"/>
      <c r="V120" s="358"/>
      <c r="W120" s="358"/>
      <c r="X120" s="358"/>
      <c r="Y120" s="358"/>
      <c r="Z120" s="358"/>
      <c r="AA120" s="358"/>
      <c r="AB120" s="358"/>
      <c r="AC120" s="355">
        <f t="shared" si="25"/>
        <v>0</v>
      </c>
    </row>
    <row r="121" spans="1:29" s="293" customFormat="1" ht="25.5" x14ac:dyDescent="0.2">
      <c r="A121" s="371" t="s">
        <v>1189</v>
      </c>
      <c r="B121" s="372" t="s">
        <v>1256</v>
      </c>
      <c r="C121" s="357">
        <f>SUM(GenFundExp2!I476:I482)+SUM(GenFundExp2!I497:I503)</f>
        <v>0</v>
      </c>
      <c r="D121" s="358">
        <f>SUM(CharterFundExp2!I476:I482)+SUM(CharterFundExp2!I497:I503)</f>
        <v>0</v>
      </c>
      <c r="E121" s="358"/>
      <c r="F121" s="358"/>
      <c r="G121" s="358"/>
      <c r="H121" s="358"/>
      <c r="I121" s="358"/>
      <c r="J121" s="358"/>
      <c r="K121" s="358"/>
      <c r="L121" s="358"/>
      <c r="M121" s="358"/>
      <c r="N121" s="358"/>
      <c r="O121" s="358"/>
      <c r="P121" s="358"/>
      <c r="Q121" s="358"/>
      <c r="R121" s="358"/>
      <c r="S121" s="358"/>
      <c r="T121" s="358"/>
      <c r="U121" s="358"/>
      <c r="V121" s="358"/>
      <c r="W121" s="358"/>
      <c r="X121" s="358"/>
      <c r="Y121" s="358"/>
      <c r="Z121" s="358"/>
      <c r="AA121" s="358"/>
      <c r="AB121" s="358"/>
      <c r="AC121" s="355">
        <f t="shared" si="25"/>
        <v>0</v>
      </c>
    </row>
    <row r="122" spans="1:29" s="293" customFormat="1" x14ac:dyDescent="0.2">
      <c r="A122" s="371" t="s">
        <v>1363</v>
      </c>
      <c r="B122" s="372" t="s">
        <v>1053</v>
      </c>
      <c r="C122" s="357">
        <f>SUM(GenFundExp2!I483+GenFundExp2!I484+GenFundExp2!I504+GenFundExp2!I505)</f>
        <v>0</v>
      </c>
      <c r="D122" s="358">
        <f>SUM(CharterFundExp2!I483+CharterFundExp2!I484+CharterFundExp2!I504+CharterFundExp2!I505)</f>
        <v>0</v>
      </c>
      <c r="E122" s="358"/>
      <c r="F122" s="358"/>
      <c r="G122" s="358"/>
      <c r="H122" s="358"/>
      <c r="I122" s="358"/>
      <c r="J122" s="358"/>
      <c r="K122" s="358"/>
      <c r="L122" s="358"/>
      <c r="M122" s="358"/>
      <c r="N122" s="358"/>
      <c r="O122" s="358"/>
      <c r="P122" s="358"/>
      <c r="Q122" s="358"/>
      <c r="R122" s="358"/>
      <c r="S122" s="358"/>
      <c r="T122" s="358"/>
      <c r="U122" s="358"/>
      <c r="V122" s="358"/>
      <c r="W122" s="358"/>
      <c r="X122" s="358"/>
      <c r="Y122" s="358"/>
      <c r="Z122" s="358"/>
      <c r="AA122" s="358"/>
      <c r="AB122" s="358"/>
      <c r="AC122" s="355">
        <f t="shared" si="25"/>
        <v>0</v>
      </c>
    </row>
    <row r="123" spans="1:29" s="293" customFormat="1" x14ac:dyDescent="0.2">
      <c r="A123" s="371" t="s">
        <v>114</v>
      </c>
      <c r="B123" s="372" t="s">
        <v>1054</v>
      </c>
      <c r="C123" s="357">
        <f>SUM(GenFundExp2!I485+GenFundExp2!I486+GenFundExp2!I487+GenFundExp2!I506+GenFundExp2!I507+GenFundExp2!I508)</f>
        <v>0</v>
      </c>
      <c r="D123" s="358">
        <f>SUM(CharterFundExp2!I485+CharterFundExp2!I486+CharterFundExp2!I487+CharterFundExp2!I506+CharterFundExp2!I507+CharterFundExp2!I508)</f>
        <v>0</v>
      </c>
      <c r="E123" s="358"/>
      <c r="F123" s="358"/>
      <c r="G123" s="358"/>
      <c r="H123" s="358"/>
      <c r="I123" s="358"/>
      <c r="J123" s="358"/>
      <c r="K123" s="358"/>
      <c r="L123" s="358"/>
      <c r="M123" s="358"/>
      <c r="N123" s="358"/>
      <c r="O123" s="358"/>
      <c r="P123" s="358"/>
      <c r="Q123" s="358"/>
      <c r="R123" s="358"/>
      <c r="S123" s="358"/>
      <c r="T123" s="358"/>
      <c r="U123" s="358"/>
      <c r="V123" s="358"/>
      <c r="W123" s="358"/>
      <c r="X123" s="358"/>
      <c r="Y123" s="358"/>
      <c r="Z123" s="358"/>
      <c r="AA123" s="358"/>
      <c r="AB123" s="358"/>
      <c r="AC123" s="355">
        <f t="shared" si="25"/>
        <v>0</v>
      </c>
    </row>
    <row r="124" spans="1:29" s="293" customFormat="1" x14ac:dyDescent="0.2">
      <c r="A124" s="371" t="s">
        <v>954</v>
      </c>
      <c r="B124" s="372" t="s">
        <v>1257</v>
      </c>
      <c r="C124" s="357">
        <f>SUM(GenFundExp2!I488+GenFundExp2!I489+GenFundExp2!I490+GenFundExp2!I491+GenFundExp2!I509+GenFundExp2!I510+GenFundExp2!I511+GenFundExp2!I512)</f>
        <v>0</v>
      </c>
      <c r="D124" s="358">
        <f>SUM(CharterFundExp2!I488+CharterFundExp2!I489+CharterFundExp2!I490+CharterFundExp2!I491+CharterFundExp2!I509+CharterFundExp2!I510+CharterFundExp2!I511+CharterFundExp2!I512)</f>
        <v>0</v>
      </c>
      <c r="E124" s="358"/>
      <c r="F124" s="358"/>
      <c r="G124" s="358"/>
      <c r="H124" s="358"/>
      <c r="I124" s="358"/>
      <c r="J124" s="358"/>
      <c r="K124" s="358"/>
      <c r="L124" s="358"/>
      <c r="M124" s="358"/>
      <c r="N124" s="358"/>
      <c r="O124" s="358"/>
      <c r="P124" s="358"/>
      <c r="Q124" s="358"/>
      <c r="R124" s="358"/>
      <c r="S124" s="358"/>
      <c r="T124" s="358"/>
      <c r="U124" s="358"/>
      <c r="V124" s="358"/>
      <c r="W124" s="358"/>
      <c r="X124" s="358"/>
      <c r="Y124" s="358"/>
      <c r="Z124" s="358"/>
      <c r="AA124" s="358"/>
      <c r="AB124" s="358"/>
      <c r="AC124" s="355">
        <f t="shared" si="25"/>
        <v>0</v>
      </c>
    </row>
    <row r="125" spans="1:29" s="293" customFormat="1" x14ac:dyDescent="0.2">
      <c r="A125" s="375" t="s">
        <v>1374</v>
      </c>
      <c r="B125" s="360"/>
      <c r="C125" s="361">
        <f t="shared" ref="C125:AB125" si="26">SUM(C119:C124)</f>
        <v>0</v>
      </c>
      <c r="D125" s="362">
        <f t="shared" si="26"/>
        <v>0</v>
      </c>
      <c r="E125" s="362">
        <f t="shared" si="26"/>
        <v>0</v>
      </c>
      <c r="F125" s="362">
        <f t="shared" si="26"/>
        <v>0</v>
      </c>
      <c r="G125" s="362">
        <f t="shared" si="26"/>
        <v>0</v>
      </c>
      <c r="H125" s="362">
        <f t="shared" si="26"/>
        <v>0</v>
      </c>
      <c r="I125" s="362">
        <f t="shared" si="26"/>
        <v>0</v>
      </c>
      <c r="J125" s="362">
        <f t="shared" si="26"/>
        <v>0</v>
      </c>
      <c r="K125" s="362">
        <f t="shared" si="26"/>
        <v>0</v>
      </c>
      <c r="L125" s="362">
        <f t="shared" si="26"/>
        <v>0</v>
      </c>
      <c r="M125" s="362">
        <f t="shared" si="26"/>
        <v>0</v>
      </c>
      <c r="N125" s="362">
        <f t="shared" si="26"/>
        <v>0</v>
      </c>
      <c r="O125" s="362">
        <f t="shared" si="26"/>
        <v>0</v>
      </c>
      <c r="P125" s="362">
        <f t="shared" si="26"/>
        <v>0</v>
      </c>
      <c r="Q125" s="362">
        <f t="shared" si="26"/>
        <v>0</v>
      </c>
      <c r="R125" s="362">
        <f t="shared" si="26"/>
        <v>0</v>
      </c>
      <c r="S125" s="362">
        <f t="shared" si="26"/>
        <v>0</v>
      </c>
      <c r="T125" s="362">
        <f t="shared" si="26"/>
        <v>0</v>
      </c>
      <c r="U125" s="362">
        <f t="shared" si="26"/>
        <v>0</v>
      </c>
      <c r="V125" s="362">
        <f t="shared" si="26"/>
        <v>0</v>
      </c>
      <c r="W125" s="362">
        <f t="shared" si="26"/>
        <v>0</v>
      </c>
      <c r="X125" s="362">
        <f t="shared" si="26"/>
        <v>0</v>
      </c>
      <c r="Y125" s="362">
        <f t="shared" si="26"/>
        <v>0</v>
      </c>
      <c r="Z125" s="362">
        <f t="shared" si="26"/>
        <v>0</v>
      </c>
      <c r="AA125" s="362">
        <f t="shared" si="26"/>
        <v>0</v>
      </c>
      <c r="AB125" s="362">
        <f t="shared" si="26"/>
        <v>0</v>
      </c>
      <c r="AC125" s="363">
        <f t="shared" si="25"/>
        <v>0</v>
      </c>
    </row>
    <row r="126" spans="1:29" s="293" customFormat="1" ht="1.9" customHeight="1" x14ac:dyDescent="0.2">
      <c r="A126" s="352"/>
      <c r="B126" s="345"/>
      <c r="C126" s="353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B126" s="354"/>
      <c r="AC126" s="355"/>
    </row>
    <row r="127" spans="1:29" s="293" customFormat="1" x14ac:dyDescent="0.2">
      <c r="A127" s="352" t="s">
        <v>1266</v>
      </c>
      <c r="B127" s="345"/>
      <c r="C127" s="353"/>
      <c r="D127" s="354"/>
      <c r="E127" s="354"/>
      <c r="F127" s="354"/>
      <c r="G127" s="354"/>
      <c r="H127" s="354"/>
      <c r="I127" s="354"/>
      <c r="J127" s="354"/>
      <c r="K127" s="354"/>
      <c r="L127" s="354"/>
      <c r="M127" s="354"/>
      <c r="N127" s="354"/>
      <c r="O127" s="354"/>
      <c r="P127" s="354"/>
      <c r="Q127" s="354"/>
      <c r="R127" s="354"/>
      <c r="S127" s="354"/>
      <c r="T127" s="354"/>
      <c r="U127" s="354"/>
      <c r="V127" s="354"/>
      <c r="W127" s="354"/>
      <c r="X127" s="354"/>
      <c r="Y127" s="354"/>
      <c r="Z127" s="354"/>
      <c r="AA127" s="354"/>
      <c r="AB127" s="354"/>
      <c r="AC127" s="355"/>
    </row>
    <row r="128" spans="1:29" s="293" customFormat="1" x14ac:dyDescent="0.2">
      <c r="A128" s="371" t="s">
        <v>1186</v>
      </c>
      <c r="B128" s="372" t="s">
        <v>1048</v>
      </c>
      <c r="C128" s="357">
        <f>SUM(GenFundExp2!I516)</f>
        <v>0</v>
      </c>
      <c r="D128" s="358">
        <f>SUM(CharterFundExp2!I516)</f>
        <v>0</v>
      </c>
      <c r="E128" s="358"/>
      <c r="F128" s="358"/>
      <c r="G128" s="358"/>
      <c r="H128" s="358"/>
      <c r="I128" s="358"/>
      <c r="J128" s="358"/>
      <c r="K128" s="358"/>
      <c r="L128" s="358"/>
      <c r="M128" s="358"/>
      <c r="N128" s="358"/>
      <c r="O128" s="358"/>
      <c r="P128" s="358"/>
      <c r="Q128" s="358"/>
      <c r="R128" s="358"/>
      <c r="S128" s="358"/>
      <c r="T128" s="358"/>
      <c r="U128" s="358"/>
      <c r="V128" s="358"/>
      <c r="W128" s="358"/>
      <c r="X128" s="358"/>
      <c r="Y128" s="358"/>
      <c r="Z128" s="358"/>
      <c r="AA128" s="358"/>
      <c r="AB128" s="358"/>
      <c r="AC128" s="355">
        <f t="shared" ref="AC128:AC134" si="27">C128+D128+E128+F128+M128+G128+H128+J128+K128+L128+O128+P128+Q128+R128+T128+U128+V128+W128+X128+Y128+Z128+AB128+AA128+N128</f>
        <v>0</v>
      </c>
    </row>
    <row r="129" spans="1:29" s="293" customFormat="1" x14ac:dyDescent="0.2">
      <c r="A129" s="371" t="s">
        <v>1479</v>
      </c>
      <c r="B129" s="372" t="s">
        <v>1049</v>
      </c>
      <c r="C129" s="357">
        <f>SUM(GenFundExp2!I517)</f>
        <v>0</v>
      </c>
      <c r="D129" s="358">
        <f>SUM(CharterFundExp2!I517)</f>
        <v>0</v>
      </c>
      <c r="E129" s="358"/>
      <c r="F129" s="358"/>
      <c r="G129" s="358"/>
      <c r="H129" s="358"/>
      <c r="I129" s="358"/>
      <c r="J129" s="358"/>
      <c r="K129" s="358"/>
      <c r="L129" s="358"/>
      <c r="M129" s="358"/>
      <c r="N129" s="358"/>
      <c r="O129" s="358"/>
      <c r="P129" s="358"/>
      <c r="Q129" s="358"/>
      <c r="R129" s="358"/>
      <c r="S129" s="358"/>
      <c r="T129" s="358"/>
      <c r="U129" s="358"/>
      <c r="V129" s="358"/>
      <c r="W129" s="358"/>
      <c r="X129" s="358"/>
      <c r="Y129" s="358"/>
      <c r="Z129" s="358"/>
      <c r="AA129" s="358"/>
      <c r="AB129" s="358"/>
      <c r="AC129" s="355">
        <f t="shared" si="27"/>
        <v>0</v>
      </c>
    </row>
    <row r="130" spans="1:29" s="293" customFormat="1" ht="25.5" x14ac:dyDescent="0.2">
      <c r="A130" s="371" t="s">
        <v>1189</v>
      </c>
      <c r="B130" s="372" t="s">
        <v>1256</v>
      </c>
      <c r="C130" s="357">
        <f>SUM(GenFundExp2!I518:I529)</f>
        <v>0</v>
      </c>
      <c r="D130" s="358">
        <f>SUM(CharterFundExp2!I518:I529)</f>
        <v>0</v>
      </c>
      <c r="E130" s="358"/>
      <c r="F130" s="358"/>
      <c r="G130" s="358"/>
      <c r="H130" s="358"/>
      <c r="I130" s="358"/>
      <c r="J130" s="358"/>
      <c r="K130" s="358"/>
      <c r="L130" s="358"/>
      <c r="M130" s="358"/>
      <c r="N130" s="358"/>
      <c r="O130" s="358"/>
      <c r="P130" s="358"/>
      <c r="Q130" s="358"/>
      <c r="R130" s="358"/>
      <c r="S130" s="358"/>
      <c r="T130" s="358"/>
      <c r="U130" s="358"/>
      <c r="V130" s="358"/>
      <c r="W130" s="358"/>
      <c r="X130" s="358"/>
      <c r="Y130" s="358"/>
      <c r="Z130" s="358"/>
      <c r="AA130" s="358"/>
      <c r="AB130" s="358"/>
      <c r="AC130" s="355">
        <f t="shared" si="27"/>
        <v>0</v>
      </c>
    </row>
    <row r="131" spans="1:29" s="293" customFormat="1" x14ac:dyDescent="0.2">
      <c r="A131" s="371" t="s">
        <v>1363</v>
      </c>
      <c r="B131" s="372" t="s">
        <v>1053</v>
      </c>
      <c r="C131" s="357">
        <f>SUM(GenFundExp2!I530:I531)</f>
        <v>0</v>
      </c>
      <c r="D131" s="358">
        <f>SUM(CharterFundExp2!I530:I531)</f>
        <v>0</v>
      </c>
      <c r="E131" s="358"/>
      <c r="F131" s="358"/>
      <c r="G131" s="358"/>
      <c r="H131" s="358"/>
      <c r="I131" s="358"/>
      <c r="J131" s="358"/>
      <c r="K131" s="358"/>
      <c r="L131" s="358"/>
      <c r="M131" s="358"/>
      <c r="N131" s="358"/>
      <c r="O131" s="358"/>
      <c r="P131" s="358"/>
      <c r="Q131" s="358"/>
      <c r="R131" s="358"/>
      <c r="S131" s="358"/>
      <c r="T131" s="358"/>
      <c r="U131" s="358"/>
      <c r="V131" s="358"/>
      <c r="W131" s="358"/>
      <c r="X131" s="358"/>
      <c r="Y131" s="358"/>
      <c r="Z131" s="358"/>
      <c r="AA131" s="358"/>
      <c r="AB131" s="358"/>
      <c r="AC131" s="355">
        <f t="shared" si="27"/>
        <v>0</v>
      </c>
    </row>
    <row r="132" spans="1:29" s="293" customFormat="1" x14ac:dyDescent="0.2">
      <c r="A132" s="371" t="s">
        <v>114</v>
      </c>
      <c r="B132" s="372" t="s">
        <v>1054</v>
      </c>
      <c r="C132" s="357">
        <f>SUM(GenFundExp2!I532:I535)</f>
        <v>0</v>
      </c>
      <c r="D132" s="358">
        <f>SUM(CharterFundExp2!I532:I535)</f>
        <v>0</v>
      </c>
      <c r="E132" s="358"/>
      <c r="F132" s="358"/>
      <c r="G132" s="358"/>
      <c r="H132" s="358"/>
      <c r="I132" s="358"/>
      <c r="J132" s="358"/>
      <c r="K132" s="358"/>
      <c r="L132" s="358"/>
      <c r="M132" s="358"/>
      <c r="N132" s="358"/>
      <c r="O132" s="358"/>
      <c r="P132" s="358"/>
      <c r="Q132" s="358"/>
      <c r="R132" s="358"/>
      <c r="S132" s="358"/>
      <c r="T132" s="358"/>
      <c r="U132" s="358"/>
      <c r="V132" s="358"/>
      <c r="W132" s="358"/>
      <c r="X132" s="358"/>
      <c r="Y132" s="358"/>
      <c r="Z132" s="358"/>
      <c r="AA132" s="358"/>
      <c r="AB132" s="358"/>
      <c r="AC132" s="355">
        <f t="shared" si="27"/>
        <v>0</v>
      </c>
    </row>
    <row r="133" spans="1:29" s="293" customFormat="1" x14ac:dyDescent="0.2">
      <c r="A133" s="371" t="s">
        <v>954</v>
      </c>
      <c r="B133" s="372" t="s">
        <v>1257</v>
      </c>
      <c r="C133" s="357">
        <f>SUM(GenFundExp2!I536:I541)</f>
        <v>0</v>
      </c>
      <c r="D133" s="358">
        <f>SUM(CharterFundExp2!I536:I541)</f>
        <v>0</v>
      </c>
      <c r="E133" s="358"/>
      <c r="F133" s="358"/>
      <c r="G133" s="358"/>
      <c r="H133" s="358"/>
      <c r="I133" s="358"/>
      <c r="J133" s="358"/>
      <c r="K133" s="358"/>
      <c r="L133" s="358"/>
      <c r="M133" s="358"/>
      <c r="N133" s="358"/>
      <c r="O133" s="358"/>
      <c r="P133" s="358"/>
      <c r="Q133" s="358"/>
      <c r="R133" s="358"/>
      <c r="S133" s="358"/>
      <c r="T133" s="358"/>
      <c r="U133" s="358"/>
      <c r="V133" s="358"/>
      <c r="W133" s="358"/>
      <c r="X133" s="358"/>
      <c r="Y133" s="358"/>
      <c r="Z133" s="358"/>
      <c r="AA133" s="358"/>
      <c r="AB133" s="358"/>
      <c r="AC133" s="355">
        <f t="shared" si="27"/>
        <v>0</v>
      </c>
    </row>
    <row r="134" spans="1:29" s="293" customFormat="1" x14ac:dyDescent="0.2">
      <c r="A134" s="375" t="s">
        <v>1375</v>
      </c>
      <c r="B134" s="360"/>
      <c r="C134" s="361">
        <f t="shared" ref="C134:AB134" si="28">SUM(C128:C133)</f>
        <v>0</v>
      </c>
      <c r="D134" s="362">
        <f t="shared" si="28"/>
        <v>0</v>
      </c>
      <c r="E134" s="362">
        <f t="shared" si="28"/>
        <v>0</v>
      </c>
      <c r="F134" s="362">
        <f t="shared" si="28"/>
        <v>0</v>
      </c>
      <c r="G134" s="362">
        <f t="shared" si="28"/>
        <v>0</v>
      </c>
      <c r="H134" s="362">
        <f t="shared" si="28"/>
        <v>0</v>
      </c>
      <c r="I134" s="362">
        <f t="shared" si="28"/>
        <v>0</v>
      </c>
      <c r="J134" s="362">
        <f t="shared" si="28"/>
        <v>0</v>
      </c>
      <c r="K134" s="362">
        <f t="shared" si="28"/>
        <v>0</v>
      </c>
      <c r="L134" s="362">
        <f t="shared" si="28"/>
        <v>0</v>
      </c>
      <c r="M134" s="362">
        <f t="shared" si="28"/>
        <v>0</v>
      </c>
      <c r="N134" s="362">
        <f t="shared" si="28"/>
        <v>0</v>
      </c>
      <c r="O134" s="362">
        <f t="shared" si="28"/>
        <v>0</v>
      </c>
      <c r="P134" s="362">
        <f t="shared" si="28"/>
        <v>0</v>
      </c>
      <c r="Q134" s="362">
        <f t="shared" si="28"/>
        <v>0</v>
      </c>
      <c r="R134" s="362">
        <f t="shared" si="28"/>
        <v>0</v>
      </c>
      <c r="S134" s="362">
        <f t="shared" si="28"/>
        <v>0</v>
      </c>
      <c r="T134" s="362">
        <f t="shared" si="28"/>
        <v>0</v>
      </c>
      <c r="U134" s="362">
        <f t="shared" si="28"/>
        <v>0</v>
      </c>
      <c r="V134" s="362">
        <f t="shared" si="28"/>
        <v>0</v>
      </c>
      <c r="W134" s="362">
        <f t="shared" si="28"/>
        <v>0</v>
      </c>
      <c r="X134" s="362">
        <f t="shared" si="28"/>
        <v>0</v>
      </c>
      <c r="Y134" s="362">
        <f t="shared" si="28"/>
        <v>0</v>
      </c>
      <c r="Z134" s="362">
        <f t="shared" si="28"/>
        <v>0</v>
      </c>
      <c r="AA134" s="362">
        <f t="shared" si="28"/>
        <v>0</v>
      </c>
      <c r="AB134" s="362">
        <f t="shared" si="28"/>
        <v>0</v>
      </c>
      <c r="AC134" s="363">
        <f t="shared" si="27"/>
        <v>0</v>
      </c>
    </row>
    <row r="135" spans="1:29" s="293" customFormat="1" ht="1.9" customHeight="1" x14ac:dyDescent="0.2">
      <c r="A135" s="352"/>
      <c r="B135" s="345"/>
      <c r="C135" s="353"/>
      <c r="D135" s="354"/>
      <c r="E135" s="354"/>
      <c r="F135" s="354"/>
      <c r="G135" s="354"/>
      <c r="H135" s="354"/>
      <c r="I135" s="354"/>
      <c r="J135" s="354"/>
      <c r="K135" s="354"/>
      <c r="L135" s="354"/>
      <c r="M135" s="354"/>
      <c r="N135" s="354"/>
      <c r="O135" s="354"/>
      <c r="P135" s="354"/>
      <c r="Q135" s="354"/>
      <c r="R135" s="354"/>
      <c r="S135" s="354"/>
      <c r="T135" s="354"/>
      <c r="U135" s="354"/>
      <c r="V135" s="354"/>
      <c r="W135" s="354"/>
      <c r="X135" s="354"/>
      <c r="Y135" s="354"/>
      <c r="Z135" s="354"/>
      <c r="AA135" s="354"/>
      <c r="AB135" s="354"/>
      <c r="AC135" s="355"/>
    </row>
    <row r="136" spans="1:29" s="293" customFormat="1" x14ac:dyDescent="0.2">
      <c r="A136" s="352" t="s">
        <v>1267</v>
      </c>
      <c r="B136" s="345"/>
      <c r="C136" s="353"/>
      <c r="D136" s="354"/>
      <c r="E136" s="354"/>
      <c r="F136" s="354"/>
      <c r="G136" s="354"/>
      <c r="H136" s="354"/>
      <c r="I136" s="354"/>
      <c r="J136" s="354"/>
      <c r="K136" s="354"/>
      <c r="L136" s="354"/>
      <c r="M136" s="354"/>
      <c r="N136" s="354"/>
      <c r="O136" s="354"/>
      <c r="P136" s="354"/>
      <c r="Q136" s="354"/>
      <c r="R136" s="354"/>
      <c r="S136" s="354"/>
      <c r="T136" s="354"/>
      <c r="U136" s="354"/>
      <c r="V136" s="354"/>
      <c r="W136" s="354"/>
      <c r="X136" s="354"/>
      <c r="Y136" s="354"/>
      <c r="Z136" s="354"/>
      <c r="AA136" s="354"/>
      <c r="AB136" s="354"/>
      <c r="AC136" s="355"/>
    </row>
    <row r="137" spans="1:29" s="293" customFormat="1" x14ac:dyDescent="0.2">
      <c r="A137" s="371" t="s">
        <v>1186</v>
      </c>
      <c r="B137" s="372" t="s">
        <v>1048</v>
      </c>
      <c r="C137" s="357">
        <f>SUM(GenFundExp2!I545)</f>
        <v>0</v>
      </c>
      <c r="D137" s="358">
        <f>SUM(CharterFundExp2!I545)</f>
        <v>0</v>
      </c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  <c r="AA137" s="358"/>
      <c r="AB137" s="358"/>
      <c r="AC137" s="355">
        <f t="shared" ref="AC137:AC143" si="29">C137+D137+E137+F137+M137+G137+H137+J137+K137+L137+O137+P137+Q137+R137+T137+U137+V137+W137+X137+Y137+Z137+AB137+AA137+N137</f>
        <v>0</v>
      </c>
    </row>
    <row r="138" spans="1:29" s="293" customFormat="1" x14ac:dyDescent="0.2">
      <c r="A138" s="371" t="s">
        <v>1479</v>
      </c>
      <c r="B138" s="372" t="s">
        <v>1049</v>
      </c>
      <c r="C138" s="357">
        <f>SUM(GenFundExp2!I546)</f>
        <v>0</v>
      </c>
      <c r="D138" s="358">
        <f>SUM(CharterFundExp2!I546)</f>
        <v>0</v>
      </c>
      <c r="E138" s="358"/>
      <c r="F138" s="358"/>
      <c r="G138" s="358"/>
      <c r="H138" s="358"/>
      <c r="I138" s="358"/>
      <c r="J138" s="358"/>
      <c r="K138" s="358"/>
      <c r="L138" s="358"/>
      <c r="M138" s="358"/>
      <c r="N138" s="358"/>
      <c r="O138" s="358"/>
      <c r="P138" s="358"/>
      <c r="Q138" s="358"/>
      <c r="R138" s="358"/>
      <c r="S138" s="358"/>
      <c r="T138" s="358"/>
      <c r="U138" s="358"/>
      <c r="V138" s="358"/>
      <c r="W138" s="358"/>
      <c r="X138" s="358"/>
      <c r="Y138" s="358"/>
      <c r="Z138" s="358"/>
      <c r="AA138" s="358"/>
      <c r="AB138" s="358"/>
      <c r="AC138" s="355">
        <f t="shared" si="29"/>
        <v>0</v>
      </c>
    </row>
    <row r="139" spans="1:29" s="293" customFormat="1" ht="25.5" x14ac:dyDescent="0.2">
      <c r="A139" s="371" t="s">
        <v>1189</v>
      </c>
      <c r="B139" s="372" t="s">
        <v>1256</v>
      </c>
      <c r="C139" s="357">
        <f>SUM(GenFundExp2!I547:I559)</f>
        <v>0</v>
      </c>
      <c r="D139" s="358">
        <f>SUM(CharterFundExp2!I547:I559)</f>
        <v>0</v>
      </c>
      <c r="E139" s="358"/>
      <c r="F139" s="358"/>
      <c r="G139" s="358"/>
      <c r="H139" s="358"/>
      <c r="I139" s="358"/>
      <c r="J139" s="358"/>
      <c r="K139" s="358"/>
      <c r="L139" s="358"/>
      <c r="M139" s="358"/>
      <c r="N139" s="358"/>
      <c r="O139" s="358"/>
      <c r="P139" s="358"/>
      <c r="Q139" s="358"/>
      <c r="R139" s="358"/>
      <c r="S139" s="358"/>
      <c r="T139" s="358"/>
      <c r="U139" s="358"/>
      <c r="V139" s="358"/>
      <c r="W139" s="358"/>
      <c r="X139" s="358"/>
      <c r="Y139" s="358"/>
      <c r="Z139" s="358"/>
      <c r="AA139" s="358"/>
      <c r="AB139" s="358"/>
      <c r="AC139" s="355">
        <f t="shared" si="29"/>
        <v>0</v>
      </c>
    </row>
    <row r="140" spans="1:29" s="293" customFormat="1" x14ac:dyDescent="0.2">
      <c r="A140" s="371" t="s">
        <v>1363</v>
      </c>
      <c r="B140" s="372" t="s">
        <v>1053</v>
      </c>
      <c r="C140" s="357">
        <f>SUM(GenFundExp2!I560:I561)</f>
        <v>0</v>
      </c>
      <c r="D140" s="358">
        <f>SUM(CharterFundExp2!I560:I561)</f>
        <v>0</v>
      </c>
      <c r="E140" s="358"/>
      <c r="F140" s="358"/>
      <c r="G140" s="358"/>
      <c r="H140" s="358"/>
      <c r="I140" s="358"/>
      <c r="J140" s="358"/>
      <c r="K140" s="358"/>
      <c r="L140" s="358"/>
      <c r="M140" s="358"/>
      <c r="N140" s="358"/>
      <c r="O140" s="358"/>
      <c r="P140" s="358"/>
      <c r="Q140" s="358"/>
      <c r="R140" s="358"/>
      <c r="S140" s="358"/>
      <c r="T140" s="358"/>
      <c r="U140" s="358"/>
      <c r="V140" s="358"/>
      <c r="W140" s="358"/>
      <c r="X140" s="358"/>
      <c r="Y140" s="358"/>
      <c r="Z140" s="358"/>
      <c r="AA140" s="358"/>
      <c r="AB140" s="358"/>
      <c r="AC140" s="355">
        <f t="shared" si="29"/>
        <v>0</v>
      </c>
    </row>
    <row r="141" spans="1:29" s="293" customFormat="1" x14ac:dyDescent="0.2">
      <c r="A141" s="371" t="s">
        <v>114</v>
      </c>
      <c r="B141" s="372" t="s">
        <v>1054</v>
      </c>
      <c r="C141" s="357">
        <f>SUM(GenFundExp2!I562:I564)</f>
        <v>0</v>
      </c>
      <c r="D141" s="358">
        <f>SUM(CharterFundExp2!I562:I564)</f>
        <v>0</v>
      </c>
      <c r="E141" s="358"/>
      <c r="F141" s="358"/>
      <c r="G141" s="358"/>
      <c r="H141" s="358"/>
      <c r="I141" s="358"/>
      <c r="J141" s="358"/>
      <c r="K141" s="358"/>
      <c r="L141" s="358"/>
      <c r="M141" s="358"/>
      <c r="N141" s="358"/>
      <c r="O141" s="358"/>
      <c r="P141" s="358"/>
      <c r="Q141" s="358"/>
      <c r="R141" s="358"/>
      <c r="S141" s="358"/>
      <c r="T141" s="358"/>
      <c r="U141" s="358"/>
      <c r="V141" s="358"/>
      <c r="W141" s="358"/>
      <c r="X141" s="358"/>
      <c r="Y141" s="358"/>
      <c r="Z141" s="358"/>
      <c r="AA141" s="358"/>
      <c r="AB141" s="358"/>
      <c r="AC141" s="355">
        <f t="shared" si="29"/>
        <v>0</v>
      </c>
    </row>
    <row r="142" spans="1:29" s="293" customFormat="1" x14ac:dyDescent="0.2">
      <c r="A142" s="371" t="s">
        <v>954</v>
      </c>
      <c r="B142" s="372" t="s">
        <v>1257</v>
      </c>
      <c r="C142" s="357">
        <f>SUM(GenFundExp2!I565:I570)</f>
        <v>0</v>
      </c>
      <c r="D142" s="358">
        <f>SUM(CharterFundExp2!I565:I570)</f>
        <v>0</v>
      </c>
      <c r="E142" s="358"/>
      <c r="F142" s="358"/>
      <c r="G142" s="358"/>
      <c r="H142" s="358"/>
      <c r="I142" s="358"/>
      <c r="J142" s="358"/>
      <c r="K142" s="358"/>
      <c r="L142" s="358"/>
      <c r="M142" s="358"/>
      <c r="N142" s="358"/>
      <c r="O142" s="358"/>
      <c r="P142" s="358"/>
      <c r="Q142" s="358"/>
      <c r="R142" s="358"/>
      <c r="S142" s="358"/>
      <c r="T142" s="358"/>
      <c r="U142" s="358"/>
      <c r="V142" s="358"/>
      <c r="W142" s="358"/>
      <c r="X142" s="358"/>
      <c r="Y142" s="358"/>
      <c r="Z142" s="358"/>
      <c r="AA142" s="358"/>
      <c r="AB142" s="358"/>
      <c r="AC142" s="355">
        <f t="shared" si="29"/>
        <v>0</v>
      </c>
    </row>
    <row r="143" spans="1:29" s="293" customFormat="1" x14ac:dyDescent="0.2">
      <c r="A143" s="375" t="s">
        <v>1376</v>
      </c>
      <c r="B143" s="360"/>
      <c r="C143" s="361">
        <f t="shared" ref="C143:AB143" si="30">SUM(C137:C142)</f>
        <v>0</v>
      </c>
      <c r="D143" s="362">
        <f t="shared" si="30"/>
        <v>0</v>
      </c>
      <c r="E143" s="362">
        <f t="shared" si="30"/>
        <v>0</v>
      </c>
      <c r="F143" s="362">
        <f t="shared" si="30"/>
        <v>0</v>
      </c>
      <c r="G143" s="362">
        <f t="shared" si="30"/>
        <v>0</v>
      </c>
      <c r="H143" s="362">
        <f t="shared" si="30"/>
        <v>0</v>
      </c>
      <c r="I143" s="362">
        <f t="shared" si="30"/>
        <v>0</v>
      </c>
      <c r="J143" s="362">
        <f t="shared" si="30"/>
        <v>0</v>
      </c>
      <c r="K143" s="362">
        <f t="shared" si="30"/>
        <v>0</v>
      </c>
      <c r="L143" s="362">
        <f t="shared" si="30"/>
        <v>0</v>
      </c>
      <c r="M143" s="362">
        <f t="shared" si="30"/>
        <v>0</v>
      </c>
      <c r="N143" s="362">
        <f t="shared" si="30"/>
        <v>0</v>
      </c>
      <c r="O143" s="362">
        <f t="shared" si="30"/>
        <v>0</v>
      </c>
      <c r="P143" s="362">
        <f t="shared" si="30"/>
        <v>0</v>
      </c>
      <c r="Q143" s="362">
        <f t="shared" si="30"/>
        <v>0</v>
      </c>
      <c r="R143" s="362">
        <f t="shared" si="30"/>
        <v>0</v>
      </c>
      <c r="S143" s="362">
        <f t="shared" si="30"/>
        <v>0</v>
      </c>
      <c r="T143" s="362">
        <f t="shared" si="30"/>
        <v>0</v>
      </c>
      <c r="U143" s="362">
        <f t="shared" si="30"/>
        <v>0</v>
      </c>
      <c r="V143" s="362">
        <f t="shared" si="30"/>
        <v>0</v>
      </c>
      <c r="W143" s="362">
        <f t="shared" si="30"/>
        <v>0</v>
      </c>
      <c r="X143" s="362">
        <f t="shared" si="30"/>
        <v>0</v>
      </c>
      <c r="Y143" s="362">
        <f t="shared" si="30"/>
        <v>0</v>
      </c>
      <c r="Z143" s="362">
        <f t="shared" si="30"/>
        <v>0</v>
      </c>
      <c r="AA143" s="362">
        <f t="shared" si="30"/>
        <v>0</v>
      </c>
      <c r="AB143" s="362">
        <f t="shared" si="30"/>
        <v>0</v>
      </c>
      <c r="AC143" s="363">
        <f t="shared" si="29"/>
        <v>0</v>
      </c>
    </row>
    <row r="144" spans="1:29" s="293" customFormat="1" ht="1.9" customHeight="1" x14ac:dyDescent="0.2">
      <c r="A144" s="352"/>
      <c r="B144" s="345"/>
      <c r="C144" s="353"/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354"/>
      <c r="Y144" s="354"/>
      <c r="Z144" s="354"/>
      <c r="AA144" s="354"/>
      <c r="AB144" s="354"/>
      <c r="AC144" s="355"/>
    </row>
    <row r="145" spans="1:29" s="293" customFormat="1" x14ac:dyDescent="0.2">
      <c r="A145" s="375" t="s">
        <v>1377</v>
      </c>
      <c r="B145" s="360"/>
      <c r="C145" s="361">
        <f t="shared" ref="C145:AB145" si="31">SUM(C134+C125+C117+C108+C99+C90+C81+C73+C64+C55+C46+C37+C143)</f>
        <v>0</v>
      </c>
      <c r="D145" s="362">
        <f t="shared" si="31"/>
        <v>0</v>
      </c>
      <c r="E145" s="362">
        <f t="shared" si="31"/>
        <v>0</v>
      </c>
      <c r="F145" s="362">
        <f t="shared" si="31"/>
        <v>0</v>
      </c>
      <c r="G145" s="362">
        <f t="shared" si="31"/>
        <v>0</v>
      </c>
      <c r="H145" s="362">
        <f t="shared" si="31"/>
        <v>0</v>
      </c>
      <c r="I145" s="362">
        <f t="shared" si="31"/>
        <v>0</v>
      </c>
      <c r="J145" s="362">
        <f t="shared" si="31"/>
        <v>0</v>
      </c>
      <c r="K145" s="362">
        <f t="shared" si="31"/>
        <v>0</v>
      </c>
      <c r="L145" s="362">
        <f t="shared" si="31"/>
        <v>0</v>
      </c>
      <c r="M145" s="362">
        <f t="shared" si="31"/>
        <v>0</v>
      </c>
      <c r="N145" s="362">
        <f t="shared" si="31"/>
        <v>0</v>
      </c>
      <c r="O145" s="362">
        <f t="shared" si="31"/>
        <v>0</v>
      </c>
      <c r="P145" s="362">
        <f t="shared" si="31"/>
        <v>0</v>
      </c>
      <c r="Q145" s="362">
        <f t="shared" si="31"/>
        <v>0</v>
      </c>
      <c r="R145" s="362">
        <f t="shared" si="31"/>
        <v>0</v>
      </c>
      <c r="S145" s="362">
        <f t="shared" si="31"/>
        <v>0</v>
      </c>
      <c r="T145" s="362">
        <f t="shared" si="31"/>
        <v>0</v>
      </c>
      <c r="U145" s="362">
        <f t="shared" si="31"/>
        <v>0</v>
      </c>
      <c r="V145" s="362">
        <f t="shared" si="31"/>
        <v>0</v>
      </c>
      <c r="W145" s="362">
        <f t="shared" si="31"/>
        <v>0</v>
      </c>
      <c r="X145" s="362">
        <f t="shared" si="31"/>
        <v>0</v>
      </c>
      <c r="Y145" s="362">
        <f t="shared" si="31"/>
        <v>0</v>
      </c>
      <c r="Z145" s="362">
        <f t="shared" si="31"/>
        <v>0</v>
      </c>
      <c r="AA145" s="362">
        <f t="shared" si="31"/>
        <v>0</v>
      </c>
      <c r="AB145" s="362">
        <f t="shared" si="31"/>
        <v>0</v>
      </c>
      <c r="AC145" s="363">
        <f>C145+D145+E145+F145+M145+G145+H145+J145+K145+L145+O145+P145+Q145+R145+T145+U145+V145+W145+X145+Y145+Z145+AB145+AA145+N145</f>
        <v>0</v>
      </c>
    </row>
    <row r="146" spans="1:29" s="293" customFormat="1" ht="1.9" customHeight="1" x14ac:dyDescent="0.2">
      <c r="A146" s="352"/>
      <c r="B146" s="345"/>
      <c r="C146" s="353"/>
      <c r="D146" s="354"/>
      <c r="E146" s="354"/>
      <c r="F146" s="354"/>
      <c r="G146" s="354"/>
      <c r="H146" s="354"/>
      <c r="I146" s="354"/>
      <c r="J146" s="354"/>
      <c r="K146" s="354"/>
      <c r="L146" s="354"/>
      <c r="M146" s="354"/>
      <c r="N146" s="354"/>
      <c r="O146" s="354"/>
      <c r="P146" s="354"/>
      <c r="Q146" s="354"/>
      <c r="R146" s="354"/>
      <c r="S146" s="354"/>
      <c r="T146" s="354"/>
      <c r="U146" s="354"/>
      <c r="V146" s="354"/>
      <c r="W146" s="354"/>
      <c r="X146" s="354"/>
      <c r="Y146" s="354"/>
      <c r="Z146" s="354"/>
      <c r="AA146" s="354"/>
      <c r="AB146" s="354"/>
      <c r="AC146" s="355"/>
    </row>
    <row r="147" spans="1:29" s="293" customFormat="1" x14ac:dyDescent="0.2">
      <c r="A147" s="352" t="s">
        <v>1268</v>
      </c>
      <c r="B147" s="345"/>
      <c r="C147" s="353"/>
      <c r="D147" s="354"/>
      <c r="E147" s="354"/>
      <c r="F147" s="354"/>
      <c r="G147" s="354"/>
      <c r="H147" s="354"/>
      <c r="I147" s="354"/>
      <c r="J147" s="354"/>
      <c r="K147" s="354"/>
      <c r="L147" s="354"/>
      <c r="M147" s="354"/>
      <c r="N147" s="354"/>
      <c r="O147" s="354"/>
      <c r="P147" s="354"/>
      <c r="Q147" s="354"/>
      <c r="R147" s="354"/>
      <c r="S147" s="354"/>
      <c r="T147" s="354"/>
      <c r="U147" s="354"/>
      <c r="V147" s="354"/>
      <c r="W147" s="354"/>
      <c r="X147" s="354"/>
      <c r="Y147" s="354"/>
      <c r="Z147" s="354"/>
      <c r="AA147" s="354"/>
      <c r="AB147" s="354"/>
      <c r="AC147" s="355"/>
    </row>
    <row r="148" spans="1:29" s="293" customFormat="1" x14ac:dyDescent="0.2">
      <c r="A148" s="371" t="s">
        <v>1186</v>
      </c>
      <c r="B148" s="372" t="s">
        <v>1048</v>
      </c>
      <c r="C148" s="357">
        <f>SUM(GenFundExp2!I574)</f>
        <v>0</v>
      </c>
      <c r="D148" s="358">
        <f>SUM(CharterFundExp2!I574)</f>
        <v>0</v>
      </c>
      <c r="E148" s="358"/>
      <c r="F148" s="358"/>
      <c r="G148" s="358"/>
      <c r="H148" s="358"/>
      <c r="I148" s="358"/>
      <c r="J148" s="358"/>
      <c r="K148" s="358"/>
      <c r="L148" s="358"/>
      <c r="M148" s="358"/>
      <c r="N148" s="358"/>
      <c r="O148" s="358"/>
      <c r="P148" s="358">
        <f>BuildFund!I24</f>
        <v>0</v>
      </c>
      <c r="Q148" s="358"/>
      <c r="R148" s="358"/>
      <c r="S148" s="358"/>
      <c r="T148" s="358"/>
      <c r="U148" s="358"/>
      <c r="V148" s="358"/>
      <c r="W148" s="358"/>
      <c r="X148" s="358"/>
      <c r="Y148" s="358"/>
      <c r="Z148" s="358"/>
      <c r="AA148" s="358"/>
      <c r="AB148" s="358"/>
      <c r="AC148" s="355">
        <f t="shared" ref="AC148:AC154" si="32">C148+D148+E148+F148+M148+G148+H148+J148+K148+L148+O148+P148+Q148+R148+T148+U148+V148+W148+X148+Y148+Z148+AB148+AA148+N148</f>
        <v>0</v>
      </c>
    </row>
    <row r="149" spans="1:29" s="293" customFormat="1" x14ac:dyDescent="0.2">
      <c r="A149" s="371" t="s">
        <v>1479</v>
      </c>
      <c r="B149" s="372" t="s">
        <v>1049</v>
      </c>
      <c r="C149" s="357">
        <f>SUM(GenFundExp2!I575)</f>
        <v>0</v>
      </c>
      <c r="D149" s="358">
        <f>SUM(CharterFundExp2!I575)</f>
        <v>0</v>
      </c>
      <c r="E149" s="358"/>
      <c r="F149" s="358"/>
      <c r="G149" s="358"/>
      <c r="H149" s="358"/>
      <c r="I149" s="358"/>
      <c r="J149" s="358"/>
      <c r="K149" s="358"/>
      <c r="L149" s="358"/>
      <c r="M149" s="358"/>
      <c r="N149" s="358"/>
      <c r="O149" s="358"/>
      <c r="P149" s="358"/>
      <c r="Q149" s="358"/>
      <c r="R149" s="358"/>
      <c r="S149" s="358"/>
      <c r="T149" s="358"/>
      <c r="U149" s="358"/>
      <c r="V149" s="358"/>
      <c r="W149" s="358"/>
      <c r="X149" s="358"/>
      <c r="Y149" s="358"/>
      <c r="Z149" s="358"/>
      <c r="AA149" s="358"/>
      <c r="AB149" s="358"/>
      <c r="AC149" s="355">
        <f t="shared" si="32"/>
        <v>0</v>
      </c>
    </row>
    <row r="150" spans="1:29" s="293" customFormat="1" ht="25.5" x14ac:dyDescent="0.2">
      <c r="A150" s="371" t="s">
        <v>1189</v>
      </c>
      <c r="B150" s="372" t="s">
        <v>1256</v>
      </c>
      <c r="C150" s="357">
        <f>SUM(GenFundExp2!I576:I586)</f>
        <v>0</v>
      </c>
      <c r="D150" s="358">
        <f>SUM(CharterFundExp2!I576:I586)</f>
        <v>0</v>
      </c>
      <c r="E150" s="358"/>
      <c r="F150" s="358"/>
      <c r="G150" s="358"/>
      <c r="H150" s="358"/>
      <c r="I150" s="358"/>
      <c r="J150" s="358"/>
      <c r="K150" s="358"/>
      <c r="L150" s="358"/>
      <c r="M150" s="358"/>
      <c r="N150" s="358"/>
      <c r="O150" s="358"/>
      <c r="P150" s="358">
        <f>SUM(BuildFund!I25)</f>
        <v>0</v>
      </c>
      <c r="Q150" s="358"/>
      <c r="R150" s="358"/>
      <c r="S150" s="358"/>
      <c r="T150" s="358"/>
      <c r="U150" s="358"/>
      <c r="V150" s="358"/>
      <c r="W150" s="358"/>
      <c r="X150" s="358"/>
      <c r="Y150" s="358"/>
      <c r="Z150" s="358"/>
      <c r="AA150" s="358"/>
      <c r="AB150" s="358"/>
      <c r="AC150" s="355">
        <f t="shared" si="32"/>
        <v>0</v>
      </c>
    </row>
    <row r="151" spans="1:29" s="293" customFormat="1" x14ac:dyDescent="0.2">
      <c r="A151" s="371" t="s">
        <v>1363</v>
      </c>
      <c r="B151" s="372" t="s">
        <v>1053</v>
      </c>
      <c r="C151" s="357">
        <f>SUM(GenFundExp2!I587:I588)</f>
        <v>0</v>
      </c>
      <c r="D151" s="358">
        <f>SUM(CharterFundExp2!I587:I588)</f>
        <v>0</v>
      </c>
      <c r="E151" s="358"/>
      <c r="F151" s="358"/>
      <c r="G151" s="358"/>
      <c r="H151" s="358"/>
      <c r="I151" s="358"/>
      <c r="J151" s="358"/>
      <c r="K151" s="358"/>
      <c r="L151" s="358"/>
      <c r="M151" s="358"/>
      <c r="N151" s="358"/>
      <c r="O151" s="358"/>
      <c r="P151" s="358">
        <f>BuildFund!I26</f>
        <v>0</v>
      </c>
      <c r="Q151" s="358"/>
      <c r="R151" s="358"/>
      <c r="S151" s="358"/>
      <c r="T151" s="358"/>
      <c r="U151" s="358"/>
      <c r="V151" s="358"/>
      <c r="W151" s="358"/>
      <c r="X151" s="358"/>
      <c r="Y151" s="358"/>
      <c r="Z151" s="358"/>
      <c r="AA151" s="358"/>
      <c r="AB151" s="358"/>
      <c r="AC151" s="355">
        <f t="shared" si="32"/>
        <v>0</v>
      </c>
    </row>
    <row r="152" spans="1:29" s="293" customFormat="1" x14ac:dyDescent="0.2">
      <c r="A152" s="371" t="s">
        <v>114</v>
      </c>
      <c r="B152" s="372" t="s">
        <v>1054</v>
      </c>
      <c r="C152" s="357">
        <f>SUM(GenFundExp2!I589:I597)</f>
        <v>0</v>
      </c>
      <c r="D152" s="358">
        <f>SUM(CharterFundExp2!I589:I597)</f>
        <v>0</v>
      </c>
      <c r="E152" s="358"/>
      <c r="F152" s="358"/>
      <c r="G152" s="358"/>
      <c r="H152" s="358"/>
      <c r="I152" s="358"/>
      <c r="J152" s="358"/>
      <c r="K152" s="358"/>
      <c r="L152" s="358"/>
      <c r="M152" s="358"/>
      <c r="N152" s="358"/>
      <c r="O152" s="358"/>
      <c r="P152" s="358">
        <f>SUM(BuildFund!I27:I34)</f>
        <v>0</v>
      </c>
      <c r="Q152" s="358"/>
      <c r="R152" s="358"/>
      <c r="S152" s="358"/>
      <c r="T152" s="358"/>
      <c r="U152" s="358"/>
      <c r="V152" s="358"/>
      <c r="W152" s="358"/>
      <c r="X152" s="358"/>
      <c r="Y152" s="358"/>
      <c r="Z152" s="358"/>
      <c r="AA152" s="358"/>
      <c r="AB152" s="358"/>
      <c r="AC152" s="355">
        <f t="shared" si="32"/>
        <v>0</v>
      </c>
    </row>
    <row r="153" spans="1:29" s="293" customFormat="1" x14ac:dyDescent="0.2">
      <c r="A153" s="371" t="s">
        <v>954</v>
      </c>
      <c r="B153" s="372" t="s">
        <v>1257</v>
      </c>
      <c r="C153" s="357">
        <f>SUM(GenFundExp2!I598:I601)</f>
        <v>0</v>
      </c>
      <c r="D153" s="358">
        <f>SUM(CharterFundExp2!I598:I601)</f>
        <v>0</v>
      </c>
      <c r="E153" s="358"/>
      <c r="F153" s="358"/>
      <c r="G153" s="358"/>
      <c r="H153" s="358"/>
      <c r="I153" s="358"/>
      <c r="J153" s="358"/>
      <c r="K153" s="358"/>
      <c r="L153" s="358"/>
      <c r="M153" s="358"/>
      <c r="N153" s="358"/>
      <c r="O153" s="358"/>
      <c r="P153" s="358">
        <f>SUM(BuildFund!I35+BuildFund!I36+BuildFund!I37)</f>
        <v>0</v>
      </c>
      <c r="Q153" s="358"/>
      <c r="R153" s="358"/>
      <c r="S153" s="358"/>
      <c r="T153" s="358"/>
      <c r="U153" s="358"/>
      <c r="V153" s="358"/>
      <c r="W153" s="358"/>
      <c r="X153" s="358"/>
      <c r="Y153" s="358"/>
      <c r="Z153" s="358"/>
      <c r="AA153" s="358"/>
      <c r="AB153" s="358"/>
      <c r="AC153" s="355">
        <f t="shared" si="32"/>
        <v>0</v>
      </c>
    </row>
    <row r="154" spans="1:29" s="293" customFormat="1" x14ac:dyDescent="0.2">
      <c r="A154" s="375" t="s">
        <v>1378</v>
      </c>
      <c r="B154" s="360"/>
      <c r="C154" s="361">
        <f t="shared" ref="C154:AB154" si="33">SUM(C148:C153)</f>
        <v>0</v>
      </c>
      <c r="D154" s="362">
        <f t="shared" si="33"/>
        <v>0</v>
      </c>
      <c r="E154" s="362">
        <f t="shared" si="33"/>
        <v>0</v>
      </c>
      <c r="F154" s="362">
        <f t="shared" si="33"/>
        <v>0</v>
      </c>
      <c r="G154" s="362">
        <f t="shared" si="33"/>
        <v>0</v>
      </c>
      <c r="H154" s="362">
        <f t="shared" si="33"/>
        <v>0</v>
      </c>
      <c r="I154" s="362">
        <f t="shared" si="33"/>
        <v>0</v>
      </c>
      <c r="J154" s="362">
        <f t="shared" si="33"/>
        <v>0</v>
      </c>
      <c r="K154" s="362">
        <f t="shared" si="33"/>
        <v>0</v>
      </c>
      <c r="L154" s="362">
        <f t="shared" si="33"/>
        <v>0</v>
      </c>
      <c r="M154" s="362">
        <f t="shared" si="33"/>
        <v>0</v>
      </c>
      <c r="N154" s="362">
        <f t="shared" si="33"/>
        <v>0</v>
      </c>
      <c r="O154" s="362">
        <f t="shared" si="33"/>
        <v>0</v>
      </c>
      <c r="P154" s="362">
        <f t="shared" si="33"/>
        <v>0</v>
      </c>
      <c r="Q154" s="362">
        <f t="shared" si="33"/>
        <v>0</v>
      </c>
      <c r="R154" s="362">
        <f t="shared" si="33"/>
        <v>0</v>
      </c>
      <c r="S154" s="362">
        <f t="shared" si="33"/>
        <v>0</v>
      </c>
      <c r="T154" s="362">
        <f t="shared" si="33"/>
        <v>0</v>
      </c>
      <c r="U154" s="362">
        <f t="shared" si="33"/>
        <v>0</v>
      </c>
      <c r="V154" s="362">
        <f t="shared" si="33"/>
        <v>0</v>
      </c>
      <c r="W154" s="362">
        <f t="shared" si="33"/>
        <v>0</v>
      </c>
      <c r="X154" s="362">
        <f t="shared" si="33"/>
        <v>0</v>
      </c>
      <c r="Y154" s="362">
        <f t="shared" si="33"/>
        <v>0</v>
      </c>
      <c r="Z154" s="362">
        <f t="shared" si="33"/>
        <v>0</v>
      </c>
      <c r="AA154" s="362">
        <f t="shared" si="33"/>
        <v>0</v>
      </c>
      <c r="AB154" s="362">
        <f t="shared" si="33"/>
        <v>0</v>
      </c>
      <c r="AC154" s="363">
        <f t="shared" si="32"/>
        <v>0</v>
      </c>
    </row>
    <row r="155" spans="1:29" s="293" customFormat="1" ht="1.9" customHeight="1" x14ac:dyDescent="0.2">
      <c r="A155" s="352"/>
      <c r="B155" s="345"/>
      <c r="C155" s="353"/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5"/>
    </row>
    <row r="156" spans="1:29" s="293" customFormat="1" ht="38.25" x14ac:dyDescent="0.2">
      <c r="A156" s="352" t="s">
        <v>1269</v>
      </c>
      <c r="B156" s="345"/>
      <c r="C156" s="353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5"/>
    </row>
    <row r="157" spans="1:29" s="293" customFormat="1" x14ac:dyDescent="0.2">
      <c r="A157" s="371" t="s">
        <v>1186</v>
      </c>
      <c r="B157" s="372" t="s">
        <v>1048</v>
      </c>
      <c r="C157" s="376"/>
      <c r="D157" s="377"/>
      <c r="E157" s="377"/>
      <c r="F157" s="377"/>
      <c r="G157" s="377"/>
      <c r="H157" s="377"/>
      <c r="I157" s="377"/>
      <c r="J157" s="377"/>
      <c r="K157" s="377"/>
      <c r="L157" s="377"/>
      <c r="M157" s="377"/>
      <c r="N157" s="377"/>
      <c r="O157" s="377"/>
      <c r="P157" s="377"/>
      <c r="Q157" s="377"/>
      <c r="R157" s="377"/>
      <c r="S157" s="377"/>
      <c r="T157" s="377"/>
      <c r="U157" s="377"/>
      <c r="V157" s="377"/>
      <c r="W157" s="377"/>
      <c r="X157" s="377"/>
      <c r="Y157" s="377"/>
      <c r="Z157" s="377"/>
      <c r="AA157" s="377"/>
      <c r="AB157" s="377"/>
      <c r="AC157" s="378">
        <f t="shared" ref="AC157:AC163" si="34">C157+D157+E157+F157+M157+G157+H157+J157+K157+L157+O157+P157+Q157+R157+T157+U157+V157+W157+X157+Y157+Z157+AB157+AA157+N157</f>
        <v>0</v>
      </c>
    </row>
    <row r="158" spans="1:29" s="293" customFormat="1" x14ac:dyDescent="0.2">
      <c r="A158" s="371" t="s">
        <v>1479</v>
      </c>
      <c r="B158" s="372" t="s">
        <v>1049</v>
      </c>
      <c r="C158" s="376"/>
      <c r="D158" s="377"/>
      <c r="E158" s="377"/>
      <c r="F158" s="377"/>
      <c r="G158" s="377"/>
      <c r="H158" s="377"/>
      <c r="I158" s="377"/>
      <c r="J158" s="377"/>
      <c r="K158" s="377"/>
      <c r="L158" s="377"/>
      <c r="M158" s="377"/>
      <c r="N158" s="377"/>
      <c r="O158" s="377"/>
      <c r="P158" s="377"/>
      <c r="Q158" s="377"/>
      <c r="R158" s="377"/>
      <c r="S158" s="377"/>
      <c r="T158" s="377"/>
      <c r="U158" s="377"/>
      <c r="V158" s="377"/>
      <c r="W158" s="377"/>
      <c r="X158" s="377"/>
      <c r="Y158" s="377"/>
      <c r="Z158" s="377"/>
      <c r="AA158" s="377"/>
      <c r="AB158" s="377"/>
      <c r="AC158" s="378">
        <f t="shared" si="34"/>
        <v>0</v>
      </c>
    </row>
    <row r="159" spans="1:29" s="293" customFormat="1" ht="25.5" x14ac:dyDescent="0.2">
      <c r="A159" s="371" t="s">
        <v>1189</v>
      </c>
      <c r="B159" s="372" t="s">
        <v>1256</v>
      </c>
      <c r="C159" s="376"/>
      <c r="D159" s="377"/>
      <c r="E159" s="377"/>
      <c r="F159" s="377"/>
      <c r="G159" s="377"/>
      <c r="H159" s="377"/>
      <c r="I159" s="377"/>
      <c r="J159" s="377"/>
      <c r="K159" s="377"/>
      <c r="L159" s="377"/>
      <c r="M159" s="377"/>
      <c r="N159" s="377"/>
      <c r="O159" s="377"/>
      <c r="P159" s="377"/>
      <c r="Q159" s="377"/>
      <c r="R159" s="377"/>
      <c r="S159" s="377"/>
      <c r="T159" s="377"/>
      <c r="U159" s="377"/>
      <c r="V159" s="377"/>
      <c r="W159" s="377"/>
      <c r="X159" s="377"/>
      <c r="Y159" s="377"/>
      <c r="Z159" s="377"/>
      <c r="AA159" s="377"/>
      <c r="AB159" s="377"/>
      <c r="AC159" s="378">
        <f t="shared" si="34"/>
        <v>0</v>
      </c>
    </row>
    <row r="160" spans="1:29" s="293" customFormat="1" x14ac:dyDescent="0.2">
      <c r="A160" s="371" t="s">
        <v>1363</v>
      </c>
      <c r="B160" s="372" t="s">
        <v>1053</v>
      </c>
      <c r="C160" s="376"/>
      <c r="D160" s="377"/>
      <c r="E160" s="377"/>
      <c r="F160" s="377"/>
      <c r="G160" s="377"/>
      <c r="H160" s="377"/>
      <c r="I160" s="377"/>
      <c r="J160" s="377"/>
      <c r="K160" s="377"/>
      <c r="L160" s="377"/>
      <c r="M160" s="377"/>
      <c r="N160" s="377"/>
      <c r="O160" s="377"/>
      <c r="P160" s="377"/>
      <c r="Q160" s="377"/>
      <c r="R160" s="377"/>
      <c r="S160" s="377"/>
      <c r="T160" s="377"/>
      <c r="U160" s="377"/>
      <c r="V160" s="377"/>
      <c r="W160" s="377"/>
      <c r="X160" s="377"/>
      <c r="Y160" s="377"/>
      <c r="Z160" s="377"/>
      <c r="AA160" s="377"/>
      <c r="AB160" s="377"/>
      <c r="AC160" s="378">
        <f t="shared" si="34"/>
        <v>0</v>
      </c>
    </row>
    <row r="161" spans="1:29" s="293" customFormat="1" x14ac:dyDescent="0.2">
      <c r="A161" s="371" t="s">
        <v>114</v>
      </c>
      <c r="B161" s="372" t="s">
        <v>1054</v>
      </c>
      <c r="C161" s="376"/>
      <c r="D161" s="377"/>
      <c r="E161" s="377"/>
      <c r="F161" s="377"/>
      <c r="G161" s="377"/>
      <c r="H161" s="377"/>
      <c r="I161" s="377"/>
      <c r="J161" s="377"/>
      <c r="K161" s="377"/>
      <c r="L161" s="377"/>
      <c r="M161" s="377"/>
      <c r="N161" s="377"/>
      <c r="O161" s="377"/>
      <c r="P161" s="377"/>
      <c r="Q161" s="377"/>
      <c r="R161" s="377"/>
      <c r="S161" s="377"/>
      <c r="T161" s="377"/>
      <c r="U161" s="377"/>
      <c r="V161" s="377"/>
      <c r="W161" s="377"/>
      <c r="X161" s="377"/>
      <c r="Y161" s="377"/>
      <c r="Z161" s="377"/>
      <c r="AA161" s="377"/>
      <c r="AB161" s="377"/>
      <c r="AC161" s="378">
        <f t="shared" si="34"/>
        <v>0</v>
      </c>
    </row>
    <row r="162" spans="1:29" s="293" customFormat="1" x14ac:dyDescent="0.2">
      <c r="A162" s="371" t="s">
        <v>954</v>
      </c>
      <c r="B162" s="372" t="s">
        <v>1257</v>
      </c>
      <c r="C162" s="357">
        <f>SUM(GenFundExp2!I609+GenFundExp2!I611+GenFundExp2!I612+GenFundExp2!I614)</f>
        <v>0</v>
      </c>
      <c r="D162" s="358">
        <f>SUM(CharterFundExp2!I609+CharterFundExp2!I611+CharterFundExp2!I612+CharterFundExp2!I614)</f>
        <v>0</v>
      </c>
      <c r="E162" s="358">
        <f>+InsResv!I33</f>
        <v>0</v>
      </c>
      <c r="F162" s="358">
        <f>'CPP Fund'!I107+'CPP Fund'!I108</f>
        <v>0</v>
      </c>
      <c r="G162" s="358">
        <f>SUM(FoodServiceSRF!I43)</f>
        <v>0</v>
      </c>
      <c r="H162" s="358">
        <f>+GovGrants!I164</f>
        <v>0</v>
      </c>
      <c r="I162" s="358">
        <f>+SCCTMSpRev!I47</f>
        <v>0</v>
      </c>
      <c r="J162" s="358">
        <f>+PupActiv!I45</f>
        <v>0</v>
      </c>
      <c r="K162" s="358"/>
      <c r="L162" s="358"/>
      <c r="M162" s="358">
        <f>SUM(OthSpecRev!I46:I49)</f>
        <v>0</v>
      </c>
      <c r="N162" s="358">
        <f>SUM(BondRedm!I29:I32)</f>
        <v>0</v>
      </c>
      <c r="O162" s="358">
        <f>SUM(COPDebt!I29:I32)</f>
        <v>0</v>
      </c>
      <c r="P162" s="358"/>
      <c r="Q162" s="358"/>
      <c r="R162" s="358">
        <f>SUM(CapResCapPrj!I68:I71)</f>
        <v>0</v>
      </c>
      <c r="S162" s="358">
        <f>SUM(SCCTMCapRes!I68:I71)</f>
        <v>0</v>
      </c>
      <c r="T162" s="358"/>
      <c r="U162" s="358"/>
      <c r="V162" s="358"/>
      <c r="W162" s="358"/>
      <c r="X162" s="358"/>
      <c r="Y162" s="358"/>
      <c r="Z162" s="358"/>
      <c r="AA162" s="358"/>
      <c r="AB162" s="358"/>
      <c r="AC162" s="355">
        <f t="shared" si="34"/>
        <v>0</v>
      </c>
    </row>
    <row r="163" spans="1:29" s="293" customFormat="1" x14ac:dyDescent="0.2">
      <c r="A163" s="375" t="s">
        <v>1379</v>
      </c>
      <c r="B163" s="360"/>
      <c r="C163" s="361">
        <f t="shared" ref="C163:AB163" si="35">SUM(C157:C162)</f>
        <v>0</v>
      </c>
      <c r="D163" s="362">
        <f t="shared" si="35"/>
        <v>0</v>
      </c>
      <c r="E163" s="362">
        <f t="shared" si="35"/>
        <v>0</v>
      </c>
      <c r="F163" s="362">
        <f t="shared" si="35"/>
        <v>0</v>
      </c>
      <c r="G163" s="362">
        <f t="shared" si="35"/>
        <v>0</v>
      </c>
      <c r="H163" s="362">
        <f t="shared" si="35"/>
        <v>0</v>
      </c>
      <c r="I163" s="362">
        <f t="shared" si="35"/>
        <v>0</v>
      </c>
      <c r="J163" s="362">
        <f t="shared" si="35"/>
        <v>0</v>
      </c>
      <c r="K163" s="362">
        <f t="shared" si="35"/>
        <v>0</v>
      </c>
      <c r="L163" s="362">
        <f t="shared" si="35"/>
        <v>0</v>
      </c>
      <c r="M163" s="362">
        <f t="shared" si="35"/>
        <v>0</v>
      </c>
      <c r="N163" s="362">
        <f t="shared" si="35"/>
        <v>0</v>
      </c>
      <c r="O163" s="362">
        <f t="shared" si="35"/>
        <v>0</v>
      </c>
      <c r="P163" s="362">
        <f t="shared" si="35"/>
        <v>0</v>
      </c>
      <c r="Q163" s="362">
        <f t="shared" si="35"/>
        <v>0</v>
      </c>
      <c r="R163" s="362">
        <f t="shared" si="35"/>
        <v>0</v>
      </c>
      <c r="S163" s="362">
        <f t="shared" si="35"/>
        <v>0</v>
      </c>
      <c r="T163" s="362">
        <f t="shared" si="35"/>
        <v>0</v>
      </c>
      <c r="U163" s="362">
        <f t="shared" si="35"/>
        <v>0</v>
      </c>
      <c r="V163" s="362">
        <f t="shared" si="35"/>
        <v>0</v>
      </c>
      <c r="W163" s="362">
        <f t="shared" si="35"/>
        <v>0</v>
      </c>
      <c r="X163" s="362">
        <f t="shared" si="35"/>
        <v>0</v>
      </c>
      <c r="Y163" s="362">
        <f t="shared" si="35"/>
        <v>0</v>
      </c>
      <c r="Z163" s="362">
        <f t="shared" si="35"/>
        <v>0</v>
      </c>
      <c r="AA163" s="362">
        <f t="shared" si="35"/>
        <v>0</v>
      </c>
      <c r="AB163" s="362">
        <f t="shared" si="35"/>
        <v>0</v>
      </c>
      <c r="AC163" s="363">
        <f t="shared" si="34"/>
        <v>0</v>
      </c>
    </row>
    <row r="164" spans="1:29" s="293" customFormat="1" ht="1.9" customHeight="1" x14ac:dyDescent="0.2">
      <c r="A164" s="352"/>
      <c r="B164" s="345"/>
      <c r="C164" s="353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5"/>
    </row>
    <row r="165" spans="1:29" s="293" customFormat="1" x14ac:dyDescent="0.2">
      <c r="A165" s="359" t="s">
        <v>1193</v>
      </c>
      <c r="B165" s="360"/>
      <c r="C165" s="361">
        <f t="shared" ref="C165:AB165" si="36">SUM(C145+C28+C163+C154)</f>
        <v>0</v>
      </c>
      <c r="D165" s="362">
        <f t="shared" si="36"/>
        <v>0</v>
      </c>
      <c r="E165" s="362">
        <f t="shared" si="36"/>
        <v>0</v>
      </c>
      <c r="F165" s="362">
        <f t="shared" si="36"/>
        <v>0</v>
      </c>
      <c r="G165" s="362">
        <f t="shared" si="36"/>
        <v>0</v>
      </c>
      <c r="H165" s="362">
        <f t="shared" si="36"/>
        <v>0</v>
      </c>
      <c r="I165" s="362">
        <f t="shared" si="36"/>
        <v>0</v>
      </c>
      <c r="J165" s="362">
        <f t="shared" si="36"/>
        <v>0</v>
      </c>
      <c r="K165" s="362">
        <f t="shared" si="36"/>
        <v>0</v>
      </c>
      <c r="L165" s="362">
        <f t="shared" si="36"/>
        <v>0</v>
      </c>
      <c r="M165" s="362">
        <f t="shared" si="36"/>
        <v>0</v>
      </c>
      <c r="N165" s="362">
        <f t="shared" si="36"/>
        <v>0</v>
      </c>
      <c r="O165" s="362">
        <f t="shared" si="36"/>
        <v>0</v>
      </c>
      <c r="P165" s="362">
        <f t="shared" si="36"/>
        <v>0</v>
      </c>
      <c r="Q165" s="362">
        <f t="shared" si="36"/>
        <v>0</v>
      </c>
      <c r="R165" s="362">
        <f t="shared" si="36"/>
        <v>0</v>
      </c>
      <c r="S165" s="362">
        <f t="shared" si="36"/>
        <v>0</v>
      </c>
      <c r="T165" s="362">
        <f t="shared" si="36"/>
        <v>0</v>
      </c>
      <c r="U165" s="362">
        <f t="shared" si="36"/>
        <v>0</v>
      </c>
      <c r="V165" s="362">
        <f t="shared" si="36"/>
        <v>0</v>
      </c>
      <c r="W165" s="362">
        <f t="shared" si="36"/>
        <v>0</v>
      </c>
      <c r="X165" s="362">
        <f t="shared" si="36"/>
        <v>0</v>
      </c>
      <c r="Y165" s="362">
        <f t="shared" si="36"/>
        <v>0</v>
      </c>
      <c r="Z165" s="362">
        <f t="shared" si="36"/>
        <v>0</v>
      </c>
      <c r="AA165" s="362">
        <f t="shared" si="36"/>
        <v>0</v>
      </c>
      <c r="AB165" s="362">
        <f t="shared" si="36"/>
        <v>0</v>
      </c>
      <c r="AC165" s="363">
        <f>C165+D165+E165+F165+M165+G165+H165+J165+K165+L165+O165+P165+Q165+R165+T165+U165+V165+W165+X165+Y165+Z165+AB165+AA165+N165</f>
        <v>0</v>
      </c>
    </row>
    <row r="166" spans="1:29" s="293" customFormat="1" ht="1.9" customHeight="1" x14ac:dyDescent="0.2">
      <c r="A166" s="352"/>
      <c r="B166" s="345"/>
      <c r="C166" s="353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  <c r="P166" s="354"/>
      <c r="Q166" s="354"/>
      <c r="R166" s="354"/>
      <c r="S166" s="354"/>
      <c r="T166" s="354"/>
      <c r="U166" s="354"/>
      <c r="V166" s="354"/>
      <c r="W166" s="354"/>
      <c r="X166" s="354"/>
      <c r="Y166" s="354"/>
      <c r="Z166" s="354"/>
      <c r="AA166" s="354"/>
      <c r="AB166" s="354"/>
      <c r="AC166" s="355"/>
    </row>
    <row r="167" spans="1:29" s="293" customFormat="1" x14ac:dyDescent="0.2">
      <c r="A167" s="352" t="s">
        <v>532</v>
      </c>
      <c r="B167" s="345"/>
      <c r="C167" s="353"/>
      <c r="D167" s="354"/>
      <c r="E167" s="354"/>
      <c r="F167" s="354"/>
      <c r="G167" s="354"/>
      <c r="H167" s="354"/>
      <c r="I167" s="354"/>
      <c r="J167" s="354"/>
      <c r="K167" s="354"/>
      <c r="L167" s="354"/>
      <c r="M167" s="354"/>
      <c r="N167" s="354"/>
      <c r="O167" s="354"/>
      <c r="P167" s="354"/>
      <c r="Q167" s="354"/>
      <c r="R167" s="354"/>
      <c r="S167" s="354"/>
      <c r="T167" s="354"/>
      <c r="U167" s="354"/>
      <c r="V167" s="354"/>
      <c r="W167" s="354"/>
      <c r="X167" s="354"/>
      <c r="Y167" s="354"/>
      <c r="Z167" s="354"/>
      <c r="AA167" s="354"/>
      <c r="AB167" s="354"/>
      <c r="AC167" s="355"/>
    </row>
    <row r="168" spans="1:29" s="293" customFormat="1" x14ac:dyDescent="0.2">
      <c r="A168" s="356" t="s">
        <v>1380</v>
      </c>
      <c r="B168" s="345" t="s">
        <v>1270</v>
      </c>
      <c r="C168" s="357">
        <f>GenFundExp2!I625</f>
        <v>0</v>
      </c>
      <c r="D168" s="358">
        <f>CharterFundExp2!I624</f>
        <v>0</v>
      </c>
      <c r="E168" s="358">
        <f>InsResv!I43</f>
        <v>0</v>
      </c>
      <c r="F168" s="358">
        <f>'CPP Fund'!I118</f>
        <v>0</v>
      </c>
      <c r="G168" s="358">
        <f>FoodServiceSRF!I75</f>
        <v>0</v>
      </c>
      <c r="H168" s="358">
        <f>GovGrants!I176</f>
        <v>0</v>
      </c>
      <c r="I168" s="358">
        <f>SCCTMSpRev!I82</f>
        <v>0</v>
      </c>
      <c r="J168" s="358">
        <f>PupActiv!I57</f>
        <v>0</v>
      </c>
      <c r="K168" s="358">
        <f>FullDayKOverride!I40</f>
        <v>0</v>
      </c>
      <c r="L168" s="358">
        <f>Transp!I42</f>
        <v>0</v>
      </c>
      <c r="M168" s="358">
        <f>OthSpecRev!I60</f>
        <v>0</v>
      </c>
      <c r="N168" s="358">
        <f>BondRedm!I40</f>
        <v>0</v>
      </c>
      <c r="O168" s="358">
        <f>COPDebt!I40</f>
        <v>0</v>
      </c>
      <c r="P168" s="358">
        <f>BuildFund!I46</f>
        <v>0</v>
      </c>
      <c r="Q168" s="358">
        <f>SpecBuild!I34</f>
        <v>0</v>
      </c>
      <c r="R168" s="358">
        <f>CapResCapPrj!I82</f>
        <v>0</v>
      </c>
      <c r="S168" s="358">
        <f>SCCTMCapRes!I82</f>
        <v>0</v>
      </c>
      <c r="T168" s="358">
        <f>OtherEnterprise!I40</f>
        <v>0</v>
      </c>
      <c r="U168" s="358">
        <f>OtherInternal!I43</f>
        <v>0</v>
      </c>
      <c r="V168" s="358">
        <f>RiskRelated!I38</f>
        <v>0</v>
      </c>
      <c r="W168" s="358">
        <f>'Trust&amp;Custodial'!I51</f>
        <v>0</v>
      </c>
      <c r="X168" s="358"/>
      <c r="Y168" s="358"/>
      <c r="Z168" s="358">
        <f>PupilActCustodial!I53</f>
        <v>0</v>
      </c>
      <c r="AA168" s="358">
        <f>'Foundation Fund'!I51</f>
        <v>0</v>
      </c>
      <c r="AB168" s="358">
        <f>Arbitrage!G32</f>
        <v>0</v>
      </c>
      <c r="AC168" s="355">
        <f t="shared" ref="AC168:AC174" si="37">C168+D168+E168+F168+M168+G168+H168+J168+K168+L168+O168+P168+Q168+R168+T168+U168+V168+W168+X168+Y168+Z168+AB168+AA168+N168</f>
        <v>0</v>
      </c>
    </row>
    <row r="169" spans="1:29" s="293" customFormat="1" x14ac:dyDescent="0.2">
      <c r="A169" s="356" t="s">
        <v>1381</v>
      </c>
      <c r="B169" s="345" t="s">
        <v>1270</v>
      </c>
      <c r="C169" s="357">
        <f>GenFundExp2!I624</f>
        <v>0</v>
      </c>
      <c r="D169" s="358">
        <f>CharterFundExp2!I623</f>
        <v>0</v>
      </c>
      <c r="E169" s="358">
        <f>InsResv!I42</f>
        <v>0</v>
      </c>
      <c r="F169" s="358">
        <f>'CPP Fund'!I117</f>
        <v>0</v>
      </c>
      <c r="G169" s="358">
        <f>FoodServiceSRF!I74</f>
        <v>0</v>
      </c>
      <c r="H169" s="358">
        <f>GovGrants!I175</f>
        <v>0</v>
      </c>
      <c r="I169" s="358">
        <f>SCCTMSpRev!I81</f>
        <v>0</v>
      </c>
      <c r="J169" s="358">
        <f>PupActiv!I56</f>
        <v>0</v>
      </c>
      <c r="K169" s="358">
        <f>FullDayKOverride!I39</f>
        <v>0</v>
      </c>
      <c r="L169" s="358">
        <f>Transp!I41</f>
        <v>0</v>
      </c>
      <c r="M169" s="358">
        <f>OthSpecRev!I59</f>
        <v>0</v>
      </c>
      <c r="N169" s="358">
        <f>BondRedm!I39</f>
        <v>0</v>
      </c>
      <c r="O169" s="358">
        <f>COPDebt!I39</f>
        <v>0</v>
      </c>
      <c r="P169" s="358">
        <f>BuildFund!I45</f>
        <v>0</v>
      </c>
      <c r="Q169" s="358">
        <f>SpecBuild!I33</f>
        <v>0</v>
      </c>
      <c r="R169" s="358">
        <f>CapResCapPrj!I81</f>
        <v>0</v>
      </c>
      <c r="S169" s="358">
        <f>SCCTMCapRes!I81</f>
        <v>0</v>
      </c>
      <c r="T169" s="358">
        <f>OtherEnterprise!I39</f>
        <v>0</v>
      </c>
      <c r="U169" s="358">
        <f>OtherInternal!I42</f>
        <v>0</v>
      </c>
      <c r="V169" s="358">
        <f>RiskRelated!I37</f>
        <v>0</v>
      </c>
      <c r="W169" s="358">
        <f>'Trust&amp;Custodial'!I50</f>
        <v>0</v>
      </c>
      <c r="X169" s="358"/>
      <c r="Y169" s="358"/>
      <c r="Z169" s="358">
        <f>PupilActCustodial!I52</f>
        <v>0</v>
      </c>
      <c r="AA169" s="358">
        <f>'Foundation Fund'!I50</f>
        <v>0</v>
      </c>
      <c r="AB169" s="358"/>
      <c r="AC169" s="355">
        <f t="shared" si="37"/>
        <v>0</v>
      </c>
    </row>
    <row r="170" spans="1:29" s="293" customFormat="1" x14ac:dyDescent="0.2">
      <c r="A170" s="356" t="s">
        <v>1382</v>
      </c>
      <c r="B170" s="345" t="s">
        <v>1270</v>
      </c>
      <c r="C170" s="357">
        <f>GenFundExp2!I620</f>
        <v>0</v>
      </c>
      <c r="D170" s="358">
        <f>CharterFundExp2!I620</f>
        <v>0</v>
      </c>
      <c r="E170" s="358">
        <f>InsResv!I39</f>
        <v>0</v>
      </c>
      <c r="F170" s="358">
        <f>'CPP Fund'!I114</f>
        <v>0</v>
      </c>
      <c r="G170" s="358">
        <f>FoodServiceSRF!I71</f>
        <v>0</v>
      </c>
      <c r="H170" s="358">
        <f>GovGrants!I172</f>
        <v>0</v>
      </c>
      <c r="I170" s="358">
        <f>SCCTMSpRev!I78</f>
        <v>0</v>
      </c>
      <c r="J170" s="358">
        <f>PupActiv!I53</f>
        <v>0</v>
      </c>
      <c r="K170" s="358">
        <f>FullDayKOverride!I36</f>
        <v>0</v>
      </c>
      <c r="L170" s="358">
        <f>Transp!I38</f>
        <v>0</v>
      </c>
      <c r="M170" s="358">
        <f>OthSpecRev!I56</f>
        <v>0</v>
      </c>
      <c r="N170" s="358">
        <f>BondRedm!I37</f>
        <v>0</v>
      </c>
      <c r="O170" s="358">
        <f>COPDebt!I37</f>
        <v>0</v>
      </c>
      <c r="P170" s="358">
        <f>BuildFund!I42</f>
        <v>0</v>
      </c>
      <c r="Q170" s="358">
        <f>SpecBuild!I30</f>
        <v>0</v>
      </c>
      <c r="R170" s="358">
        <f>CapResCapPrj!I78</f>
        <v>0</v>
      </c>
      <c r="S170" s="358">
        <f>SCCTMCapRes!I78</f>
        <v>0</v>
      </c>
      <c r="T170" s="358">
        <f>OtherEnterprise!I36</f>
        <v>0</v>
      </c>
      <c r="U170" s="358">
        <f>OtherInternal!I39</f>
        <v>0</v>
      </c>
      <c r="V170" s="358">
        <f>RiskRelated!I34</f>
        <v>0</v>
      </c>
      <c r="W170" s="358">
        <f>'Trust&amp;Custodial'!I48</f>
        <v>0</v>
      </c>
      <c r="X170" s="358"/>
      <c r="Y170" s="358"/>
      <c r="Z170" s="358">
        <f>PupilActCustodial!I50</f>
        <v>0</v>
      </c>
      <c r="AA170" s="358">
        <f>'Foundation Fund'!I48</f>
        <v>0</v>
      </c>
      <c r="AB170" s="358"/>
      <c r="AC170" s="355">
        <f t="shared" si="37"/>
        <v>0</v>
      </c>
    </row>
    <row r="171" spans="1:29" s="293" customFormat="1" x14ac:dyDescent="0.2">
      <c r="A171" s="356" t="s">
        <v>1383</v>
      </c>
      <c r="B171" s="345" t="s">
        <v>1270</v>
      </c>
      <c r="C171" s="357">
        <f>GenFundExp2!I622</f>
        <v>0</v>
      </c>
      <c r="D171" s="358"/>
      <c r="E171" s="358"/>
      <c r="F171" s="358"/>
      <c r="G171" s="358"/>
      <c r="H171" s="358"/>
      <c r="I171" s="358"/>
      <c r="J171" s="358"/>
      <c r="K171" s="358"/>
      <c r="L171" s="358"/>
      <c r="M171" s="358"/>
      <c r="N171" s="358"/>
      <c r="O171" s="358"/>
      <c r="P171" s="358"/>
      <c r="Q171" s="358"/>
      <c r="R171" s="358"/>
      <c r="S171" s="358"/>
      <c r="T171" s="358"/>
      <c r="U171" s="358"/>
      <c r="V171" s="358"/>
      <c r="W171" s="358"/>
      <c r="X171" s="358"/>
      <c r="Y171" s="358"/>
      <c r="Z171" s="358"/>
      <c r="AA171" s="358"/>
      <c r="AB171" s="358"/>
      <c r="AC171" s="355">
        <f t="shared" si="37"/>
        <v>0</v>
      </c>
    </row>
    <row r="172" spans="1:29" s="293" customFormat="1" x14ac:dyDescent="0.2">
      <c r="A172" s="356" t="s">
        <v>1384</v>
      </c>
      <c r="B172" s="345" t="s">
        <v>1270</v>
      </c>
      <c r="C172" s="357">
        <f>GenFundExp2!I621</f>
        <v>0</v>
      </c>
      <c r="D172" s="358">
        <f>CharterFundExp2!I621</f>
        <v>0</v>
      </c>
      <c r="E172" s="358">
        <f>InsResv!I40</f>
        <v>0</v>
      </c>
      <c r="F172" s="358">
        <f>'CPP Fund'!I115</f>
        <v>0</v>
      </c>
      <c r="G172" s="358">
        <f>FoodServiceSRF!I72</f>
        <v>0</v>
      </c>
      <c r="H172" s="358">
        <f>GovGrants!I173</f>
        <v>0</v>
      </c>
      <c r="I172" s="358">
        <f>SCCTMSpRev!I79</f>
        <v>0</v>
      </c>
      <c r="J172" s="358">
        <f>PupActiv!I54</f>
        <v>0</v>
      </c>
      <c r="K172" s="358">
        <f>FullDayKOverride!I37</f>
        <v>0</v>
      </c>
      <c r="L172" s="358">
        <f>Transp!I39</f>
        <v>0</v>
      </c>
      <c r="M172" s="358">
        <f>OthSpecRev!I57</f>
        <v>0</v>
      </c>
      <c r="N172" s="358"/>
      <c r="O172" s="358"/>
      <c r="P172" s="358">
        <f>BuildFund!I43</f>
        <v>0</v>
      </c>
      <c r="Q172" s="358">
        <f>SpecBuild!I31</f>
        <v>0</v>
      </c>
      <c r="R172" s="358">
        <f>CapResCapPrj!I79</f>
        <v>0</v>
      </c>
      <c r="S172" s="358">
        <f>SCCTMCapRes!I79</f>
        <v>0</v>
      </c>
      <c r="T172" s="358">
        <f>OtherEnterprise!I37</f>
        <v>0</v>
      </c>
      <c r="U172" s="358">
        <f>OtherInternal!I40</f>
        <v>0</v>
      </c>
      <c r="V172" s="358">
        <f>RiskRelated!I35</f>
        <v>0</v>
      </c>
      <c r="W172" s="358"/>
      <c r="X172" s="358"/>
      <c r="Y172" s="358"/>
      <c r="Z172" s="358"/>
      <c r="AA172" s="358"/>
      <c r="AB172" s="358"/>
      <c r="AC172" s="355">
        <f t="shared" si="37"/>
        <v>0</v>
      </c>
    </row>
    <row r="173" spans="1:29" s="293" customFormat="1" ht="25.5" x14ac:dyDescent="0.2">
      <c r="A173" s="356" t="s">
        <v>1385</v>
      </c>
      <c r="B173" s="345" t="s">
        <v>1270</v>
      </c>
      <c r="C173" s="357">
        <f>GenFundExp2!I623</f>
        <v>0</v>
      </c>
      <c r="D173" s="358">
        <f>CharterFundExp2!I622</f>
        <v>0</v>
      </c>
      <c r="E173" s="358">
        <f>InsResv!I41</f>
        <v>0</v>
      </c>
      <c r="F173" s="358">
        <f>'CPP Fund'!I116</f>
        <v>0</v>
      </c>
      <c r="G173" s="358">
        <f>FoodServiceSRF!I73</f>
        <v>0</v>
      </c>
      <c r="H173" s="358">
        <f>GovGrants!I174</f>
        <v>0</v>
      </c>
      <c r="I173" s="358">
        <f>SCCTMSpRev!I80</f>
        <v>0</v>
      </c>
      <c r="J173" s="358">
        <f>PupActiv!I55</f>
        <v>0</v>
      </c>
      <c r="K173" s="358">
        <f>FullDayKOverride!I38</f>
        <v>0</v>
      </c>
      <c r="L173" s="358">
        <f>Transp!I40</f>
        <v>0</v>
      </c>
      <c r="M173" s="358">
        <f>OthSpecRev!I58</f>
        <v>0</v>
      </c>
      <c r="N173" s="358">
        <f>BondRedm!I38</f>
        <v>0</v>
      </c>
      <c r="O173" s="358">
        <f>COPDebt!I38</f>
        <v>0</v>
      </c>
      <c r="P173" s="358">
        <f>BuildFund!I44</f>
        <v>0</v>
      </c>
      <c r="Q173" s="358">
        <f>SpecBuild!I32</f>
        <v>0</v>
      </c>
      <c r="R173" s="358">
        <f>CapResCapPrj!I80</f>
        <v>0</v>
      </c>
      <c r="S173" s="358">
        <f>SCCTMCapRes!I80</f>
        <v>0</v>
      </c>
      <c r="T173" s="358">
        <f>OtherEnterprise!I38</f>
        <v>0</v>
      </c>
      <c r="U173" s="358">
        <f>OtherInternal!I41</f>
        <v>0</v>
      </c>
      <c r="V173" s="358">
        <f>RiskRelated!I36</f>
        <v>0</v>
      </c>
      <c r="W173" s="358">
        <f>'Trust&amp;Custodial'!I49</f>
        <v>0</v>
      </c>
      <c r="X173" s="358"/>
      <c r="Y173" s="358"/>
      <c r="Z173" s="358">
        <f>PupilActCustodial!I51</f>
        <v>0</v>
      </c>
      <c r="AA173" s="358">
        <f>'Foundation Fund'!I49</f>
        <v>0</v>
      </c>
      <c r="AB173" s="358"/>
      <c r="AC173" s="355">
        <f t="shared" si="37"/>
        <v>0</v>
      </c>
    </row>
    <row r="174" spans="1:29" s="293" customFormat="1" x14ac:dyDescent="0.2">
      <c r="A174" s="359" t="s">
        <v>1400</v>
      </c>
      <c r="B174" s="360"/>
      <c r="C174" s="361">
        <f t="shared" ref="C174:AB174" si="38">SUM(C168:C173)</f>
        <v>0</v>
      </c>
      <c r="D174" s="362">
        <f t="shared" si="38"/>
        <v>0</v>
      </c>
      <c r="E174" s="362">
        <f t="shared" si="38"/>
        <v>0</v>
      </c>
      <c r="F174" s="362">
        <f t="shared" si="38"/>
        <v>0</v>
      </c>
      <c r="G174" s="362">
        <f t="shared" si="38"/>
        <v>0</v>
      </c>
      <c r="H174" s="362">
        <f t="shared" si="38"/>
        <v>0</v>
      </c>
      <c r="I174" s="362">
        <f t="shared" si="38"/>
        <v>0</v>
      </c>
      <c r="J174" s="362">
        <f t="shared" si="38"/>
        <v>0</v>
      </c>
      <c r="K174" s="362">
        <f t="shared" si="38"/>
        <v>0</v>
      </c>
      <c r="L174" s="362">
        <f t="shared" si="38"/>
        <v>0</v>
      </c>
      <c r="M174" s="362">
        <f t="shared" si="38"/>
        <v>0</v>
      </c>
      <c r="N174" s="362">
        <f t="shared" si="38"/>
        <v>0</v>
      </c>
      <c r="O174" s="362">
        <f t="shared" si="38"/>
        <v>0</v>
      </c>
      <c r="P174" s="362">
        <f t="shared" si="38"/>
        <v>0</v>
      </c>
      <c r="Q174" s="362">
        <f t="shared" si="38"/>
        <v>0</v>
      </c>
      <c r="R174" s="362">
        <f t="shared" si="38"/>
        <v>0</v>
      </c>
      <c r="S174" s="362">
        <f t="shared" si="38"/>
        <v>0</v>
      </c>
      <c r="T174" s="362">
        <f t="shared" si="38"/>
        <v>0</v>
      </c>
      <c r="U174" s="362">
        <f t="shared" si="38"/>
        <v>0</v>
      </c>
      <c r="V174" s="362">
        <f t="shared" si="38"/>
        <v>0</v>
      </c>
      <c r="W174" s="362">
        <f t="shared" si="38"/>
        <v>0</v>
      </c>
      <c r="X174" s="362">
        <f t="shared" si="38"/>
        <v>0</v>
      </c>
      <c r="Y174" s="362">
        <f t="shared" si="38"/>
        <v>0</v>
      </c>
      <c r="Z174" s="362">
        <f t="shared" si="38"/>
        <v>0</v>
      </c>
      <c r="AA174" s="362">
        <f t="shared" si="38"/>
        <v>0</v>
      </c>
      <c r="AB174" s="362">
        <f t="shared" si="38"/>
        <v>0</v>
      </c>
      <c r="AC174" s="363">
        <f t="shared" si="37"/>
        <v>0</v>
      </c>
    </row>
    <row r="175" spans="1:29" s="293" customFormat="1" ht="1.9" customHeight="1" x14ac:dyDescent="0.2">
      <c r="A175" s="352"/>
      <c r="B175" s="345"/>
      <c r="C175" s="353"/>
      <c r="D175" s="354"/>
      <c r="E175" s="354"/>
      <c r="F175" s="354"/>
      <c r="G175" s="354"/>
      <c r="H175" s="354"/>
      <c r="I175" s="354"/>
      <c r="J175" s="354"/>
      <c r="K175" s="354"/>
      <c r="L175" s="354"/>
      <c r="M175" s="354"/>
      <c r="N175" s="354"/>
      <c r="O175" s="354"/>
      <c r="P175" s="354"/>
      <c r="Q175" s="354"/>
      <c r="R175" s="354"/>
      <c r="S175" s="354"/>
      <c r="T175" s="354"/>
      <c r="U175" s="354"/>
      <c r="V175" s="354"/>
      <c r="W175" s="354"/>
      <c r="X175" s="354"/>
      <c r="Y175" s="354"/>
      <c r="Z175" s="354"/>
      <c r="AA175" s="354"/>
      <c r="AB175" s="354"/>
      <c r="AC175" s="355"/>
    </row>
    <row r="176" spans="1:29" s="293" customFormat="1" x14ac:dyDescent="0.2">
      <c r="A176" s="359" t="s">
        <v>1386</v>
      </c>
      <c r="B176" s="360"/>
      <c r="C176" s="361">
        <f t="shared" ref="C176:AB176" si="39">C165+C174</f>
        <v>0</v>
      </c>
      <c r="D176" s="362">
        <f t="shared" si="39"/>
        <v>0</v>
      </c>
      <c r="E176" s="362">
        <f t="shared" si="39"/>
        <v>0</v>
      </c>
      <c r="F176" s="362">
        <f t="shared" si="39"/>
        <v>0</v>
      </c>
      <c r="G176" s="362">
        <f t="shared" si="39"/>
        <v>0</v>
      </c>
      <c r="H176" s="362">
        <f t="shared" si="39"/>
        <v>0</v>
      </c>
      <c r="I176" s="362">
        <f t="shared" si="39"/>
        <v>0</v>
      </c>
      <c r="J176" s="362">
        <f t="shared" si="39"/>
        <v>0</v>
      </c>
      <c r="K176" s="362">
        <f t="shared" si="39"/>
        <v>0</v>
      </c>
      <c r="L176" s="362">
        <f t="shared" si="39"/>
        <v>0</v>
      </c>
      <c r="M176" s="362">
        <f t="shared" si="39"/>
        <v>0</v>
      </c>
      <c r="N176" s="362">
        <f t="shared" si="39"/>
        <v>0</v>
      </c>
      <c r="O176" s="362">
        <f t="shared" si="39"/>
        <v>0</v>
      </c>
      <c r="P176" s="362">
        <f t="shared" si="39"/>
        <v>0</v>
      </c>
      <c r="Q176" s="362">
        <f t="shared" si="39"/>
        <v>0</v>
      </c>
      <c r="R176" s="362">
        <f t="shared" si="39"/>
        <v>0</v>
      </c>
      <c r="S176" s="362">
        <f t="shared" si="39"/>
        <v>0</v>
      </c>
      <c r="T176" s="362">
        <f t="shared" si="39"/>
        <v>0</v>
      </c>
      <c r="U176" s="362">
        <f t="shared" si="39"/>
        <v>0</v>
      </c>
      <c r="V176" s="362">
        <f t="shared" si="39"/>
        <v>0</v>
      </c>
      <c r="W176" s="362">
        <f t="shared" si="39"/>
        <v>0</v>
      </c>
      <c r="X176" s="362">
        <f t="shared" si="39"/>
        <v>0</v>
      </c>
      <c r="Y176" s="362">
        <f t="shared" si="39"/>
        <v>0</v>
      </c>
      <c r="Z176" s="362">
        <f t="shared" si="39"/>
        <v>0</v>
      </c>
      <c r="AA176" s="362">
        <f t="shared" si="39"/>
        <v>0</v>
      </c>
      <c r="AB176" s="362">
        <f t="shared" si="39"/>
        <v>0</v>
      </c>
      <c r="AC176" s="363">
        <f>C176+D176+E176+F176+M176+G176+H176+J176+K176+L176+O176+P176+Q176+R176+T176+U176+V176+W176+X176+Y176+Z176+AB176+AA176+N176</f>
        <v>0</v>
      </c>
    </row>
    <row r="177" spans="1:29" s="293" customFormat="1" ht="1.9" customHeight="1" x14ac:dyDescent="0.2">
      <c r="A177" s="352"/>
      <c r="B177" s="345"/>
      <c r="C177" s="353"/>
      <c r="D177" s="354"/>
      <c r="E177" s="354"/>
      <c r="F177" s="354"/>
      <c r="G177" s="354"/>
      <c r="H177" s="354"/>
      <c r="I177" s="354"/>
      <c r="J177" s="354"/>
      <c r="K177" s="354"/>
      <c r="L177" s="354"/>
      <c r="M177" s="354"/>
      <c r="N177" s="354"/>
      <c r="O177" s="354"/>
      <c r="P177" s="354"/>
      <c r="Q177" s="354"/>
      <c r="R177" s="354"/>
      <c r="S177" s="354"/>
      <c r="T177" s="354"/>
      <c r="U177" s="354"/>
      <c r="V177" s="354"/>
      <c r="W177" s="354"/>
      <c r="X177" s="354"/>
      <c r="Y177" s="354"/>
      <c r="Z177" s="354"/>
      <c r="AA177" s="354"/>
      <c r="AB177" s="354"/>
      <c r="AC177" s="355"/>
    </row>
    <row r="178" spans="1:29" s="293" customFormat="1" x14ac:dyDescent="0.2">
      <c r="A178" s="352" t="s">
        <v>1324</v>
      </c>
      <c r="B178" s="345"/>
      <c r="C178" s="353"/>
      <c r="D178" s="354"/>
      <c r="E178" s="354"/>
      <c r="F178" s="354"/>
      <c r="G178" s="354"/>
      <c r="H178" s="354"/>
      <c r="I178" s="354"/>
      <c r="J178" s="354"/>
      <c r="K178" s="354"/>
      <c r="L178" s="354"/>
      <c r="M178" s="354"/>
      <c r="N178" s="354"/>
      <c r="O178" s="354"/>
      <c r="P178" s="354"/>
      <c r="Q178" s="354"/>
      <c r="R178" s="354"/>
      <c r="S178" s="354"/>
      <c r="T178" s="354"/>
      <c r="U178" s="354"/>
      <c r="V178" s="354"/>
      <c r="W178" s="354"/>
      <c r="X178" s="354"/>
      <c r="Y178" s="354"/>
      <c r="Z178" s="354"/>
      <c r="AA178" s="354"/>
      <c r="AB178" s="354"/>
      <c r="AC178" s="355"/>
    </row>
    <row r="179" spans="1:29" s="293" customFormat="1" x14ac:dyDescent="0.2">
      <c r="A179" s="356" t="s">
        <v>1325</v>
      </c>
      <c r="B179" s="345" t="s">
        <v>1326</v>
      </c>
      <c r="C179" s="357">
        <f>GenFundExp2!I632</f>
        <v>0</v>
      </c>
      <c r="D179" s="358">
        <f>CharterFundExp2!I631</f>
        <v>0</v>
      </c>
      <c r="E179" s="358">
        <v>0</v>
      </c>
      <c r="F179" s="358">
        <v>0</v>
      </c>
      <c r="G179" s="358">
        <v>0</v>
      </c>
      <c r="H179" s="358">
        <v>0</v>
      </c>
      <c r="I179" s="358">
        <v>0</v>
      </c>
      <c r="J179" s="358">
        <v>0</v>
      </c>
      <c r="K179" s="358">
        <v>0</v>
      </c>
      <c r="L179" s="358">
        <v>0</v>
      </c>
      <c r="M179" s="358">
        <v>0</v>
      </c>
      <c r="N179" s="358">
        <v>0</v>
      </c>
      <c r="O179" s="358">
        <v>0</v>
      </c>
      <c r="P179" s="358">
        <v>0</v>
      </c>
      <c r="Q179" s="358">
        <v>0</v>
      </c>
      <c r="R179" s="358">
        <v>0</v>
      </c>
      <c r="S179" s="358">
        <v>0</v>
      </c>
      <c r="T179" s="358">
        <v>0</v>
      </c>
      <c r="U179" s="358">
        <v>0</v>
      </c>
      <c r="V179" s="358">
        <v>0</v>
      </c>
      <c r="W179" s="358">
        <v>0</v>
      </c>
      <c r="X179" s="358">
        <v>0</v>
      </c>
      <c r="Y179" s="358">
        <v>0</v>
      </c>
      <c r="Z179" s="358">
        <v>0</v>
      </c>
      <c r="AA179" s="358">
        <v>0</v>
      </c>
      <c r="AB179" s="358">
        <v>0</v>
      </c>
      <c r="AC179" s="355">
        <f t="shared" ref="AC179:AC194" si="40">C179+D179+E179+F179+M179+G179+H179+I179+J179+K179+L179+N179+P179+Q179+R179+S179+T179+U179+V179+W179+X179+Y179+Z179+AB179+AA179+O179</f>
        <v>0</v>
      </c>
    </row>
    <row r="180" spans="1:29" s="293" customFormat="1" x14ac:dyDescent="0.2">
      <c r="A180" s="356" t="s">
        <v>1327</v>
      </c>
      <c r="B180" s="345" t="s">
        <v>1328</v>
      </c>
      <c r="C180" s="357">
        <f>GenFundExp2!I633</f>
        <v>0</v>
      </c>
      <c r="D180" s="358">
        <f>CharterFundExp2!I632</f>
        <v>0</v>
      </c>
      <c r="E180" s="358">
        <v>0</v>
      </c>
      <c r="F180" s="358">
        <v>0</v>
      </c>
      <c r="G180" s="358">
        <v>0</v>
      </c>
      <c r="H180" s="358">
        <v>0</v>
      </c>
      <c r="I180" s="358">
        <v>0</v>
      </c>
      <c r="J180" s="358">
        <v>0</v>
      </c>
      <c r="K180" s="358">
        <v>0</v>
      </c>
      <c r="L180" s="358">
        <v>0</v>
      </c>
      <c r="M180" s="358">
        <v>0</v>
      </c>
      <c r="N180" s="358">
        <v>0</v>
      </c>
      <c r="O180" s="358">
        <v>0</v>
      </c>
      <c r="P180" s="358">
        <v>0</v>
      </c>
      <c r="Q180" s="358">
        <v>0</v>
      </c>
      <c r="R180" s="358">
        <v>0</v>
      </c>
      <c r="S180" s="358">
        <v>0</v>
      </c>
      <c r="T180" s="358">
        <v>0</v>
      </c>
      <c r="U180" s="358">
        <v>0</v>
      </c>
      <c r="V180" s="358">
        <v>0</v>
      </c>
      <c r="W180" s="358">
        <v>0</v>
      </c>
      <c r="X180" s="358">
        <v>0</v>
      </c>
      <c r="Y180" s="358">
        <v>0</v>
      </c>
      <c r="Z180" s="358">
        <v>0</v>
      </c>
      <c r="AA180" s="358">
        <v>0</v>
      </c>
      <c r="AB180" s="358">
        <v>0</v>
      </c>
      <c r="AC180" s="355">
        <f t="shared" si="40"/>
        <v>0</v>
      </c>
    </row>
    <row r="181" spans="1:29" s="293" customFormat="1" x14ac:dyDescent="0.2">
      <c r="A181" s="356" t="s">
        <v>1329</v>
      </c>
      <c r="B181" s="345" t="s">
        <v>1330</v>
      </c>
      <c r="C181" s="357">
        <f>GenFundExp2!I634</f>
        <v>0</v>
      </c>
      <c r="D181" s="358">
        <f>CharterFundExp2!I633</f>
        <v>0</v>
      </c>
      <c r="E181" s="358">
        <v>0</v>
      </c>
      <c r="F181" s="358">
        <v>0</v>
      </c>
      <c r="G181" s="358">
        <v>0</v>
      </c>
      <c r="H181" s="358">
        <v>0</v>
      </c>
      <c r="I181" s="358">
        <v>0</v>
      </c>
      <c r="J181" s="358">
        <v>0</v>
      </c>
      <c r="K181" s="358">
        <v>0</v>
      </c>
      <c r="L181" s="358">
        <v>0</v>
      </c>
      <c r="M181" s="358">
        <v>0</v>
      </c>
      <c r="N181" s="358">
        <v>0</v>
      </c>
      <c r="O181" s="358">
        <v>0</v>
      </c>
      <c r="P181" s="358">
        <v>0</v>
      </c>
      <c r="Q181" s="358">
        <v>0</v>
      </c>
      <c r="R181" s="358">
        <v>0</v>
      </c>
      <c r="S181" s="358">
        <v>0</v>
      </c>
      <c r="T181" s="358">
        <v>0</v>
      </c>
      <c r="U181" s="358">
        <v>0</v>
      </c>
      <c r="V181" s="358">
        <v>0</v>
      </c>
      <c r="W181" s="358">
        <v>0</v>
      </c>
      <c r="X181" s="358">
        <v>0</v>
      </c>
      <c r="Y181" s="358">
        <v>0</v>
      </c>
      <c r="Z181" s="358">
        <v>0</v>
      </c>
      <c r="AA181" s="358">
        <v>0</v>
      </c>
      <c r="AB181" s="358">
        <v>0</v>
      </c>
      <c r="AC181" s="355">
        <f t="shared" si="40"/>
        <v>0</v>
      </c>
    </row>
    <row r="182" spans="1:29" s="293" customFormat="1" x14ac:dyDescent="0.2">
      <c r="A182" s="356" t="s">
        <v>1331</v>
      </c>
      <c r="B182" s="345" t="s">
        <v>1332</v>
      </c>
      <c r="C182" s="357">
        <f>GenFundExp2!I635</f>
        <v>0</v>
      </c>
      <c r="D182" s="358">
        <f>CharterFundExp2!I634</f>
        <v>0</v>
      </c>
      <c r="E182" s="358">
        <v>0</v>
      </c>
      <c r="F182" s="358">
        <v>0</v>
      </c>
      <c r="G182" s="358">
        <v>0</v>
      </c>
      <c r="H182" s="358">
        <v>0</v>
      </c>
      <c r="I182" s="358">
        <v>0</v>
      </c>
      <c r="J182" s="358">
        <v>0</v>
      </c>
      <c r="K182" s="358">
        <v>0</v>
      </c>
      <c r="L182" s="358">
        <v>0</v>
      </c>
      <c r="M182" s="358">
        <v>0</v>
      </c>
      <c r="N182" s="358">
        <v>0</v>
      </c>
      <c r="O182" s="358">
        <v>0</v>
      </c>
      <c r="P182" s="358">
        <v>0</v>
      </c>
      <c r="Q182" s="358">
        <v>0</v>
      </c>
      <c r="R182" s="358">
        <v>0</v>
      </c>
      <c r="S182" s="358">
        <v>0</v>
      </c>
      <c r="T182" s="358">
        <v>0</v>
      </c>
      <c r="U182" s="358">
        <v>0</v>
      </c>
      <c r="V182" s="358">
        <v>0</v>
      </c>
      <c r="W182" s="358">
        <v>0</v>
      </c>
      <c r="X182" s="358">
        <v>0</v>
      </c>
      <c r="Y182" s="358">
        <v>0</v>
      </c>
      <c r="Z182" s="358">
        <v>0</v>
      </c>
      <c r="AA182" s="358">
        <v>0</v>
      </c>
      <c r="AB182" s="358">
        <v>0</v>
      </c>
      <c r="AC182" s="355">
        <f t="shared" si="40"/>
        <v>0</v>
      </c>
    </row>
    <row r="183" spans="1:29" s="293" customFormat="1" ht="25.5" x14ac:dyDescent="0.2">
      <c r="A183" s="356" t="s">
        <v>1333</v>
      </c>
      <c r="B183" s="345" t="s">
        <v>1334</v>
      </c>
      <c r="C183" s="357">
        <f>GenFundExp2!I636</f>
        <v>0</v>
      </c>
      <c r="D183" s="358">
        <f>CharterFundExp2!I635</f>
        <v>0</v>
      </c>
      <c r="E183" s="358">
        <v>0</v>
      </c>
      <c r="F183" s="358">
        <v>0</v>
      </c>
      <c r="G183" s="358">
        <v>0</v>
      </c>
      <c r="H183" s="358">
        <v>0</v>
      </c>
      <c r="I183" s="358">
        <v>0</v>
      </c>
      <c r="J183" s="358">
        <v>0</v>
      </c>
      <c r="K183" s="358">
        <v>0</v>
      </c>
      <c r="L183" s="358">
        <v>0</v>
      </c>
      <c r="M183" s="358">
        <v>0</v>
      </c>
      <c r="N183" s="358">
        <v>0</v>
      </c>
      <c r="O183" s="358">
        <v>0</v>
      </c>
      <c r="P183" s="358">
        <v>0</v>
      </c>
      <c r="Q183" s="358">
        <v>0</v>
      </c>
      <c r="R183" s="358">
        <v>0</v>
      </c>
      <c r="S183" s="358">
        <v>0</v>
      </c>
      <c r="T183" s="358">
        <v>0</v>
      </c>
      <c r="U183" s="358">
        <v>0</v>
      </c>
      <c r="V183" s="358">
        <v>0</v>
      </c>
      <c r="W183" s="358">
        <v>0</v>
      </c>
      <c r="X183" s="358">
        <v>0</v>
      </c>
      <c r="Y183" s="358">
        <v>0</v>
      </c>
      <c r="Z183" s="358">
        <v>0</v>
      </c>
      <c r="AA183" s="358">
        <v>0</v>
      </c>
      <c r="AB183" s="358">
        <v>0</v>
      </c>
      <c r="AC183" s="355">
        <f t="shared" si="40"/>
        <v>0</v>
      </c>
    </row>
    <row r="184" spans="1:29" s="293" customFormat="1" x14ac:dyDescent="0.2">
      <c r="A184" s="356" t="s">
        <v>1335</v>
      </c>
      <c r="B184" s="345" t="s">
        <v>1336</v>
      </c>
      <c r="C184" s="357">
        <f>GenFundExp2!I637</f>
        <v>0</v>
      </c>
      <c r="D184" s="358">
        <f>CharterFundExp2!I636</f>
        <v>0</v>
      </c>
      <c r="E184" s="358">
        <v>0</v>
      </c>
      <c r="F184" s="358">
        <v>0</v>
      </c>
      <c r="G184" s="358">
        <v>0</v>
      </c>
      <c r="H184" s="358">
        <v>0</v>
      </c>
      <c r="I184" s="358">
        <v>0</v>
      </c>
      <c r="J184" s="358">
        <v>0</v>
      </c>
      <c r="K184" s="358">
        <v>0</v>
      </c>
      <c r="L184" s="358">
        <v>0</v>
      </c>
      <c r="M184" s="358">
        <v>0</v>
      </c>
      <c r="N184" s="358">
        <v>0</v>
      </c>
      <c r="O184" s="358">
        <v>0</v>
      </c>
      <c r="P184" s="358">
        <v>0</v>
      </c>
      <c r="Q184" s="358">
        <v>0</v>
      </c>
      <c r="R184" s="358">
        <v>0</v>
      </c>
      <c r="S184" s="358">
        <v>0</v>
      </c>
      <c r="T184" s="358">
        <v>0</v>
      </c>
      <c r="U184" s="358">
        <v>0</v>
      </c>
      <c r="V184" s="358">
        <v>0</v>
      </c>
      <c r="W184" s="358">
        <v>0</v>
      </c>
      <c r="X184" s="358">
        <v>0</v>
      </c>
      <c r="Y184" s="358">
        <v>0</v>
      </c>
      <c r="Z184" s="358">
        <v>0</v>
      </c>
      <c r="AA184" s="358">
        <v>0</v>
      </c>
      <c r="AB184" s="358">
        <v>0</v>
      </c>
      <c r="AC184" s="355">
        <f t="shared" si="40"/>
        <v>0</v>
      </c>
    </row>
    <row r="185" spans="1:29" s="293" customFormat="1" ht="25.5" x14ac:dyDescent="0.2">
      <c r="A185" s="356" t="s">
        <v>1337</v>
      </c>
      <c r="B185" s="345" t="s">
        <v>1338</v>
      </c>
      <c r="C185" s="357">
        <f>GenFundExp2!I638</f>
        <v>0</v>
      </c>
      <c r="D185" s="358">
        <f>CharterFundExp2!I637</f>
        <v>0</v>
      </c>
      <c r="E185" s="358">
        <v>0</v>
      </c>
      <c r="F185" s="358">
        <v>0</v>
      </c>
      <c r="G185" s="358">
        <v>0</v>
      </c>
      <c r="H185" s="358">
        <v>0</v>
      </c>
      <c r="I185" s="358">
        <v>0</v>
      </c>
      <c r="J185" s="358">
        <v>0</v>
      </c>
      <c r="K185" s="358">
        <v>0</v>
      </c>
      <c r="L185" s="358">
        <v>0</v>
      </c>
      <c r="M185" s="358">
        <v>0</v>
      </c>
      <c r="N185" s="358">
        <v>0</v>
      </c>
      <c r="O185" s="358">
        <v>0</v>
      </c>
      <c r="P185" s="358">
        <v>0</v>
      </c>
      <c r="Q185" s="358">
        <v>0</v>
      </c>
      <c r="R185" s="358">
        <v>0</v>
      </c>
      <c r="S185" s="358">
        <v>0</v>
      </c>
      <c r="T185" s="358">
        <v>0</v>
      </c>
      <c r="U185" s="358">
        <v>0</v>
      </c>
      <c r="V185" s="358">
        <v>0</v>
      </c>
      <c r="W185" s="358">
        <v>0</v>
      </c>
      <c r="X185" s="358">
        <v>0</v>
      </c>
      <c r="Y185" s="358">
        <v>0</v>
      </c>
      <c r="Z185" s="358">
        <v>0</v>
      </c>
      <c r="AA185" s="358">
        <v>0</v>
      </c>
      <c r="AB185" s="358">
        <v>0</v>
      </c>
      <c r="AC185" s="355">
        <f t="shared" si="40"/>
        <v>0</v>
      </c>
    </row>
    <row r="186" spans="1:29" s="293" customFormat="1" x14ac:dyDescent="0.2">
      <c r="A186" s="356" t="s">
        <v>1339</v>
      </c>
      <c r="B186" s="345" t="s">
        <v>1340</v>
      </c>
      <c r="C186" s="357">
        <f>GenFundExp2!I639</f>
        <v>0</v>
      </c>
      <c r="D186" s="358">
        <f>CharterFundExp2!I638</f>
        <v>0</v>
      </c>
      <c r="E186" s="358">
        <v>0</v>
      </c>
      <c r="F186" s="358">
        <v>0</v>
      </c>
      <c r="G186" s="358">
        <v>0</v>
      </c>
      <c r="H186" s="358">
        <v>0</v>
      </c>
      <c r="I186" s="358">
        <v>0</v>
      </c>
      <c r="J186" s="358">
        <v>0</v>
      </c>
      <c r="K186" s="358">
        <v>0</v>
      </c>
      <c r="L186" s="358">
        <v>0</v>
      </c>
      <c r="M186" s="358">
        <v>0</v>
      </c>
      <c r="N186" s="358">
        <v>0</v>
      </c>
      <c r="O186" s="358">
        <v>0</v>
      </c>
      <c r="P186" s="358">
        <v>0</v>
      </c>
      <c r="Q186" s="358">
        <v>0</v>
      </c>
      <c r="R186" s="358">
        <v>0</v>
      </c>
      <c r="S186" s="358">
        <v>0</v>
      </c>
      <c r="T186" s="358">
        <v>0</v>
      </c>
      <c r="U186" s="358">
        <v>0</v>
      </c>
      <c r="V186" s="358">
        <v>0</v>
      </c>
      <c r="W186" s="358">
        <v>0</v>
      </c>
      <c r="X186" s="358">
        <v>0</v>
      </c>
      <c r="Y186" s="358">
        <v>0</v>
      </c>
      <c r="Z186" s="358">
        <v>0</v>
      </c>
      <c r="AA186" s="358">
        <v>0</v>
      </c>
      <c r="AB186" s="358">
        <v>0</v>
      </c>
      <c r="AC186" s="355">
        <f t="shared" si="40"/>
        <v>0</v>
      </c>
    </row>
    <row r="187" spans="1:29" s="293" customFormat="1" x14ac:dyDescent="0.2">
      <c r="A187" s="356" t="s">
        <v>1341</v>
      </c>
      <c r="B187" s="345" t="s">
        <v>1342</v>
      </c>
      <c r="C187" s="357">
        <f>GenFundExp2!I640</f>
        <v>0</v>
      </c>
      <c r="D187" s="358">
        <f>CharterFundExp2!I639</f>
        <v>0</v>
      </c>
      <c r="E187" s="358">
        <v>0</v>
      </c>
      <c r="F187" s="358">
        <v>0</v>
      </c>
      <c r="G187" s="358">
        <v>0</v>
      </c>
      <c r="H187" s="358">
        <v>0</v>
      </c>
      <c r="I187" s="358">
        <v>0</v>
      </c>
      <c r="J187" s="358">
        <v>0</v>
      </c>
      <c r="K187" s="358">
        <v>0</v>
      </c>
      <c r="L187" s="358">
        <v>0</v>
      </c>
      <c r="M187" s="358">
        <v>0</v>
      </c>
      <c r="N187" s="358">
        <v>0</v>
      </c>
      <c r="O187" s="358">
        <v>0</v>
      </c>
      <c r="P187" s="358">
        <v>0</v>
      </c>
      <c r="Q187" s="358">
        <v>0</v>
      </c>
      <c r="R187" s="358">
        <v>0</v>
      </c>
      <c r="S187" s="358">
        <v>0</v>
      </c>
      <c r="T187" s="358">
        <v>0</v>
      </c>
      <c r="U187" s="358">
        <v>0</v>
      </c>
      <c r="V187" s="358">
        <v>0</v>
      </c>
      <c r="W187" s="358">
        <v>0</v>
      </c>
      <c r="X187" s="358">
        <v>0</v>
      </c>
      <c r="Y187" s="358">
        <v>0</v>
      </c>
      <c r="Z187" s="358">
        <v>0</v>
      </c>
      <c r="AA187" s="358">
        <v>0</v>
      </c>
      <c r="AB187" s="358">
        <v>0</v>
      </c>
      <c r="AC187" s="355">
        <f t="shared" si="40"/>
        <v>0</v>
      </c>
    </row>
    <row r="188" spans="1:29" s="293" customFormat="1" x14ac:dyDescent="0.2">
      <c r="A188" s="356" t="s">
        <v>1343</v>
      </c>
      <c r="B188" s="345" t="s">
        <v>1342</v>
      </c>
      <c r="C188" s="357">
        <f>GenFundExp2!I641</f>
        <v>0</v>
      </c>
      <c r="D188" s="358">
        <f>CharterFundExp2!I640</f>
        <v>0</v>
      </c>
      <c r="E188" s="358">
        <v>0</v>
      </c>
      <c r="F188" s="358">
        <v>0</v>
      </c>
      <c r="G188" s="358">
        <v>0</v>
      </c>
      <c r="H188" s="358">
        <v>0</v>
      </c>
      <c r="I188" s="358">
        <v>0</v>
      </c>
      <c r="J188" s="358">
        <v>0</v>
      </c>
      <c r="K188" s="358">
        <v>0</v>
      </c>
      <c r="L188" s="358">
        <v>0</v>
      </c>
      <c r="M188" s="358">
        <v>0</v>
      </c>
      <c r="N188" s="358">
        <v>0</v>
      </c>
      <c r="O188" s="358">
        <v>0</v>
      </c>
      <c r="P188" s="358">
        <v>0</v>
      </c>
      <c r="Q188" s="358">
        <v>0</v>
      </c>
      <c r="R188" s="358">
        <v>0</v>
      </c>
      <c r="S188" s="358">
        <v>0</v>
      </c>
      <c r="T188" s="358">
        <v>0</v>
      </c>
      <c r="U188" s="358">
        <v>0</v>
      </c>
      <c r="V188" s="358">
        <v>0</v>
      </c>
      <c r="W188" s="358">
        <v>0</v>
      </c>
      <c r="X188" s="358">
        <v>0</v>
      </c>
      <c r="Y188" s="358">
        <v>0</v>
      </c>
      <c r="Z188" s="358">
        <v>0</v>
      </c>
      <c r="AA188" s="358">
        <v>0</v>
      </c>
      <c r="AB188" s="358">
        <v>0</v>
      </c>
      <c r="AC188" s="355">
        <f t="shared" si="40"/>
        <v>0</v>
      </c>
    </row>
    <row r="189" spans="1:29" s="293" customFormat="1" x14ac:dyDescent="0.2">
      <c r="A189" s="356" t="s">
        <v>1344</v>
      </c>
      <c r="B189" s="345" t="s">
        <v>1345</v>
      </c>
      <c r="C189" s="357">
        <f>GenFundExp2!I642</f>
        <v>0</v>
      </c>
      <c r="D189" s="358">
        <f>CharterFundExp2!I641</f>
        <v>0</v>
      </c>
      <c r="E189" s="358">
        <v>0</v>
      </c>
      <c r="F189" s="358">
        <v>0</v>
      </c>
      <c r="G189" s="358">
        <v>0</v>
      </c>
      <c r="H189" s="358">
        <v>0</v>
      </c>
      <c r="I189" s="358">
        <v>0</v>
      </c>
      <c r="J189" s="358">
        <v>0</v>
      </c>
      <c r="K189" s="358">
        <v>0</v>
      </c>
      <c r="L189" s="358">
        <v>0</v>
      </c>
      <c r="M189" s="358">
        <v>0</v>
      </c>
      <c r="N189" s="358">
        <v>0</v>
      </c>
      <c r="O189" s="358">
        <v>0</v>
      </c>
      <c r="P189" s="358">
        <v>0</v>
      </c>
      <c r="Q189" s="358">
        <v>0</v>
      </c>
      <c r="R189" s="358">
        <v>0</v>
      </c>
      <c r="S189" s="358">
        <v>0</v>
      </c>
      <c r="T189" s="358">
        <v>0</v>
      </c>
      <c r="U189" s="358">
        <v>0</v>
      </c>
      <c r="V189" s="358">
        <v>0</v>
      </c>
      <c r="W189" s="358">
        <v>0</v>
      </c>
      <c r="X189" s="358">
        <v>0</v>
      </c>
      <c r="Y189" s="358">
        <v>0</v>
      </c>
      <c r="Z189" s="358">
        <v>0</v>
      </c>
      <c r="AA189" s="358">
        <v>0</v>
      </c>
      <c r="AB189" s="358">
        <v>0</v>
      </c>
      <c r="AC189" s="355">
        <f t="shared" si="40"/>
        <v>0</v>
      </c>
    </row>
    <row r="190" spans="1:29" s="293" customFormat="1" x14ac:dyDescent="0.2">
      <c r="A190" s="356" t="s">
        <v>1346</v>
      </c>
      <c r="B190" s="345" t="s">
        <v>1347</v>
      </c>
      <c r="C190" s="357">
        <f>GenFundExp2!I643</f>
        <v>0</v>
      </c>
      <c r="D190" s="358">
        <f>CharterFundExp2!I642</f>
        <v>0</v>
      </c>
      <c r="E190" s="358">
        <v>0</v>
      </c>
      <c r="F190" s="358">
        <v>0</v>
      </c>
      <c r="G190" s="358">
        <v>0</v>
      </c>
      <c r="H190" s="358">
        <v>0</v>
      </c>
      <c r="I190" s="358">
        <v>0</v>
      </c>
      <c r="J190" s="358">
        <v>0</v>
      </c>
      <c r="K190" s="358">
        <v>0</v>
      </c>
      <c r="L190" s="358">
        <v>0</v>
      </c>
      <c r="M190" s="358">
        <v>0</v>
      </c>
      <c r="N190" s="358">
        <v>0</v>
      </c>
      <c r="O190" s="358">
        <v>0</v>
      </c>
      <c r="P190" s="358">
        <v>0</v>
      </c>
      <c r="Q190" s="358">
        <v>0</v>
      </c>
      <c r="R190" s="358">
        <v>0</v>
      </c>
      <c r="S190" s="358">
        <v>0</v>
      </c>
      <c r="T190" s="358">
        <v>0</v>
      </c>
      <c r="U190" s="358">
        <v>0</v>
      </c>
      <c r="V190" s="358">
        <v>0</v>
      </c>
      <c r="W190" s="358">
        <v>0</v>
      </c>
      <c r="X190" s="358">
        <v>0</v>
      </c>
      <c r="Y190" s="358">
        <v>0</v>
      </c>
      <c r="Z190" s="358">
        <v>0</v>
      </c>
      <c r="AA190" s="358">
        <v>0</v>
      </c>
      <c r="AB190" s="358">
        <v>0</v>
      </c>
      <c r="AC190" s="355">
        <f t="shared" si="40"/>
        <v>0</v>
      </c>
    </row>
    <row r="191" spans="1:29" s="293" customFormat="1" x14ac:dyDescent="0.2">
      <c r="A191" s="356" t="s">
        <v>1348</v>
      </c>
      <c r="B191" s="345" t="s">
        <v>1349</v>
      </c>
      <c r="C191" s="357">
        <f>GenFundExp2!I644</f>
        <v>0</v>
      </c>
      <c r="D191" s="358">
        <f>CharterFundExp2!I643</f>
        <v>0</v>
      </c>
      <c r="E191" s="358">
        <v>0</v>
      </c>
      <c r="F191" s="358">
        <v>0</v>
      </c>
      <c r="G191" s="358">
        <v>0</v>
      </c>
      <c r="H191" s="358">
        <v>0</v>
      </c>
      <c r="I191" s="358">
        <v>0</v>
      </c>
      <c r="J191" s="358">
        <v>0</v>
      </c>
      <c r="K191" s="358">
        <v>0</v>
      </c>
      <c r="L191" s="358">
        <v>0</v>
      </c>
      <c r="M191" s="358">
        <v>0</v>
      </c>
      <c r="N191" s="358">
        <v>0</v>
      </c>
      <c r="O191" s="358">
        <v>0</v>
      </c>
      <c r="P191" s="358">
        <v>0</v>
      </c>
      <c r="Q191" s="358">
        <v>0</v>
      </c>
      <c r="R191" s="358">
        <v>0</v>
      </c>
      <c r="S191" s="358">
        <v>0</v>
      </c>
      <c r="T191" s="358">
        <v>0</v>
      </c>
      <c r="U191" s="358">
        <v>0</v>
      </c>
      <c r="V191" s="358">
        <v>0</v>
      </c>
      <c r="W191" s="358">
        <v>0</v>
      </c>
      <c r="X191" s="358">
        <v>0</v>
      </c>
      <c r="Y191" s="358">
        <v>0</v>
      </c>
      <c r="Z191" s="358">
        <v>0</v>
      </c>
      <c r="AA191" s="358">
        <v>0</v>
      </c>
      <c r="AB191" s="358">
        <v>0</v>
      </c>
      <c r="AC191" s="355">
        <f t="shared" si="40"/>
        <v>0</v>
      </c>
    </row>
    <row r="192" spans="1:29" s="293" customFormat="1" x14ac:dyDescent="0.2">
      <c r="A192" s="356" t="s">
        <v>1350</v>
      </c>
      <c r="B192" s="345" t="s">
        <v>1351</v>
      </c>
      <c r="C192" s="357">
        <f>GenFundExp2!I645</f>
        <v>0</v>
      </c>
      <c r="D192" s="358">
        <f>CharterFundExp2!I644</f>
        <v>0</v>
      </c>
      <c r="E192" s="358">
        <v>0</v>
      </c>
      <c r="F192" s="358">
        <v>0</v>
      </c>
      <c r="G192" s="358">
        <v>0</v>
      </c>
      <c r="H192" s="358">
        <v>0</v>
      </c>
      <c r="I192" s="358">
        <v>0</v>
      </c>
      <c r="J192" s="358">
        <v>0</v>
      </c>
      <c r="K192" s="358">
        <v>0</v>
      </c>
      <c r="L192" s="358">
        <v>0</v>
      </c>
      <c r="M192" s="358">
        <v>0</v>
      </c>
      <c r="N192" s="358">
        <v>0</v>
      </c>
      <c r="O192" s="358">
        <v>0</v>
      </c>
      <c r="P192" s="358">
        <v>0</v>
      </c>
      <c r="Q192" s="358">
        <v>0</v>
      </c>
      <c r="R192" s="358">
        <v>0</v>
      </c>
      <c r="S192" s="358">
        <v>0</v>
      </c>
      <c r="T192" s="358">
        <v>0</v>
      </c>
      <c r="U192" s="358">
        <v>0</v>
      </c>
      <c r="V192" s="358">
        <v>0</v>
      </c>
      <c r="W192" s="358">
        <v>0</v>
      </c>
      <c r="X192" s="358">
        <v>0</v>
      </c>
      <c r="Y192" s="358">
        <v>0</v>
      </c>
      <c r="Z192" s="358">
        <v>0</v>
      </c>
      <c r="AA192" s="358">
        <v>0</v>
      </c>
      <c r="AB192" s="358">
        <v>0</v>
      </c>
      <c r="AC192" s="355">
        <f t="shared" si="40"/>
        <v>0</v>
      </c>
    </row>
    <row r="193" spans="1:29" s="293" customFormat="1" x14ac:dyDescent="0.2">
      <c r="A193" s="356" t="s">
        <v>1352</v>
      </c>
      <c r="B193" s="345" t="s">
        <v>1353</v>
      </c>
      <c r="C193" s="357">
        <f>GenFundExp2!I646</f>
        <v>0</v>
      </c>
      <c r="D193" s="358">
        <f>CharterFundExp2!I645</f>
        <v>0</v>
      </c>
      <c r="E193" s="358">
        <v>0</v>
      </c>
      <c r="F193" s="358">
        <v>0</v>
      </c>
      <c r="G193" s="358">
        <v>0</v>
      </c>
      <c r="H193" s="358">
        <v>0</v>
      </c>
      <c r="I193" s="358">
        <v>0</v>
      </c>
      <c r="J193" s="358">
        <v>0</v>
      </c>
      <c r="K193" s="358">
        <v>0</v>
      </c>
      <c r="L193" s="358">
        <v>0</v>
      </c>
      <c r="M193" s="358">
        <v>0</v>
      </c>
      <c r="N193" s="358">
        <v>0</v>
      </c>
      <c r="O193" s="358">
        <v>0</v>
      </c>
      <c r="P193" s="358">
        <v>0</v>
      </c>
      <c r="Q193" s="358">
        <v>0</v>
      </c>
      <c r="R193" s="358">
        <v>0</v>
      </c>
      <c r="S193" s="358">
        <v>0</v>
      </c>
      <c r="T193" s="358">
        <v>0</v>
      </c>
      <c r="U193" s="358">
        <v>0</v>
      </c>
      <c r="V193" s="358">
        <v>0</v>
      </c>
      <c r="W193" s="358">
        <v>0</v>
      </c>
      <c r="X193" s="358">
        <v>0</v>
      </c>
      <c r="Y193" s="358">
        <v>0</v>
      </c>
      <c r="Z193" s="358">
        <v>0</v>
      </c>
      <c r="AA193" s="358">
        <v>0</v>
      </c>
      <c r="AB193" s="358">
        <v>0</v>
      </c>
      <c r="AC193" s="355">
        <f t="shared" si="40"/>
        <v>0</v>
      </c>
    </row>
    <row r="194" spans="1:29" s="293" customFormat="1" x14ac:dyDescent="0.2">
      <c r="A194" s="359" t="s">
        <v>1354</v>
      </c>
      <c r="B194" s="360"/>
      <c r="C194" s="361">
        <f t="shared" ref="C194:AB194" si="41">SUM(C179:C193)</f>
        <v>0</v>
      </c>
      <c r="D194" s="362">
        <f t="shared" si="41"/>
        <v>0</v>
      </c>
      <c r="E194" s="362">
        <f t="shared" si="41"/>
        <v>0</v>
      </c>
      <c r="F194" s="362">
        <f t="shared" si="41"/>
        <v>0</v>
      </c>
      <c r="G194" s="362">
        <f t="shared" si="41"/>
        <v>0</v>
      </c>
      <c r="H194" s="362">
        <f t="shared" si="41"/>
        <v>0</v>
      </c>
      <c r="I194" s="362">
        <f t="shared" si="41"/>
        <v>0</v>
      </c>
      <c r="J194" s="362">
        <f t="shared" si="41"/>
        <v>0</v>
      </c>
      <c r="K194" s="362">
        <f t="shared" si="41"/>
        <v>0</v>
      </c>
      <c r="L194" s="362">
        <f t="shared" si="41"/>
        <v>0</v>
      </c>
      <c r="M194" s="362">
        <f t="shared" si="41"/>
        <v>0</v>
      </c>
      <c r="N194" s="362">
        <f t="shared" si="41"/>
        <v>0</v>
      </c>
      <c r="O194" s="362">
        <f t="shared" si="41"/>
        <v>0</v>
      </c>
      <c r="P194" s="362">
        <f t="shared" si="41"/>
        <v>0</v>
      </c>
      <c r="Q194" s="362">
        <f t="shared" si="41"/>
        <v>0</v>
      </c>
      <c r="R194" s="362">
        <f t="shared" si="41"/>
        <v>0</v>
      </c>
      <c r="S194" s="362">
        <f t="shared" si="41"/>
        <v>0</v>
      </c>
      <c r="T194" s="362">
        <f t="shared" si="41"/>
        <v>0</v>
      </c>
      <c r="U194" s="362">
        <f t="shared" si="41"/>
        <v>0</v>
      </c>
      <c r="V194" s="362">
        <f t="shared" si="41"/>
        <v>0</v>
      </c>
      <c r="W194" s="362">
        <f t="shared" si="41"/>
        <v>0</v>
      </c>
      <c r="X194" s="362">
        <f t="shared" si="41"/>
        <v>0</v>
      </c>
      <c r="Y194" s="362">
        <f t="shared" si="41"/>
        <v>0</v>
      </c>
      <c r="Z194" s="362">
        <f t="shared" si="41"/>
        <v>0</v>
      </c>
      <c r="AA194" s="362">
        <f t="shared" si="41"/>
        <v>0</v>
      </c>
      <c r="AB194" s="362">
        <f t="shared" si="41"/>
        <v>0</v>
      </c>
      <c r="AC194" s="363">
        <f t="shared" si="40"/>
        <v>0</v>
      </c>
    </row>
    <row r="195" spans="1:29" s="293" customFormat="1" ht="1.9" customHeight="1" x14ac:dyDescent="0.2">
      <c r="A195" s="352"/>
      <c r="B195" s="345"/>
      <c r="C195" s="353"/>
      <c r="D195" s="354"/>
      <c r="E195" s="354"/>
      <c r="F195" s="354"/>
      <c r="G195" s="354"/>
      <c r="H195" s="354"/>
      <c r="I195" s="354"/>
      <c r="J195" s="354"/>
      <c r="K195" s="354"/>
      <c r="L195" s="354"/>
      <c r="M195" s="354"/>
      <c r="N195" s="354"/>
      <c r="O195" s="354"/>
      <c r="P195" s="354"/>
      <c r="Q195" s="354"/>
      <c r="R195" s="354"/>
      <c r="S195" s="354"/>
      <c r="T195" s="354"/>
      <c r="U195" s="354"/>
      <c r="V195" s="354"/>
      <c r="W195" s="354"/>
      <c r="X195" s="354"/>
      <c r="Y195" s="354"/>
      <c r="Z195" s="354"/>
      <c r="AA195" s="354"/>
      <c r="AB195" s="354"/>
      <c r="AC195" s="355"/>
    </row>
    <row r="196" spans="1:29" s="293" customFormat="1" ht="51" x14ac:dyDescent="0.2">
      <c r="A196" s="359" t="s">
        <v>1355</v>
      </c>
      <c r="B196" s="360"/>
      <c r="C196" s="361">
        <f t="shared" ref="C196:AC196" si="42">C18-C176-C194</f>
        <v>0</v>
      </c>
      <c r="D196" s="362">
        <f t="shared" si="42"/>
        <v>0</v>
      </c>
      <c r="E196" s="362">
        <f t="shared" si="42"/>
        <v>0</v>
      </c>
      <c r="F196" s="362">
        <f t="shared" si="42"/>
        <v>0</v>
      </c>
      <c r="G196" s="362">
        <f t="shared" si="42"/>
        <v>0</v>
      </c>
      <c r="H196" s="362">
        <f t="shared" si="42"/>
        <v>0</v>
      </c>
      <c r="I196" s="362">
        <f t="shared" si="42"/>
        <v>0</v>
      </c>
      <c r="J196" s="362">
        <f t="shared" si="42"/>
        <v>0</v>
      </c>
      <c r="K196" s="362">
        <f t="shared" si="42"/>
        <v>0</v>
      </c>
      <c r="L196" s="362">
        <f t="shared" si="42"/>
        <v>0</v>
      </c>
      <c r="M196" s="362">
        <f t="shared" si="42"/>
        <v>0</v>
      </c>
      <c r="N196" s="362">
        <f t="shared" si="42"/>
        <v>0</v>
      </c>
      <c r="O196" s="362">
        <f t="shared" si="42"/>
        <v>0</v>
      </c>
      <c r="P196" s="362">
        <f t="shared" si="42"/>
        <v>0</v>
      </c>
      <c r="Q196" s="362">
        <f t="shared" si="42"/>
        <v>0</v>
      </c>
      <c r="R196" s="362">
        <f t="shared" si="42"/>
        <v>0</v>
      </c>
      <c r="S196" s="362">
        <f t="shared" si="42"/>
        <v>0</v>
      </c>
      <c r="T196" s="362">
        <f t="shared" si="42"/>
        <v>0</v>
      </c>
      <c r="U196" s="362">
        <f t="shared" si="42"/>
        <v>0</v>
      </c>
      <c r="V196" s="362">
        <f t="shared" si="42"/>
        <v>0</v>
      </c>
      <c r="W196" s="362">
        <f t="shared" si="42"/>
        <v>0</v>
      </c>
      <c r="X196" s="362">
        <f t="shared" si="42"/>
        <v>0</v>
      </c>
      <c r="Y196" s="362">
        <f t="shared" si="42"/>
        <v>0</v>
      </c>
      <c r="Z196" s="362">
        <f t="shared" si="42"/>
        <v>0</v>
      </c>
      <c r="AA196" s="362">
        <f t="shared" si="42"/>
        <v>0</v>
      </c>
      <c r="AB196" s="362">
        <f t="shared" si="42"/>
        <v>0</v>
      </c>
      <c r="AC196" s="363">
        <f t="shared" si="42"/>
        <v>0</v>
      </c>
    </row>
    <row r="197" spans="1:29" ht="1.9" customHeight="1" x14ac:dyDescent="0.2">
      <c r="A197" s="344"/>
      <c r="B197" s="345"/>
      <c r="C197" s="346"/>
      <c r="D197" s="346"/>
      <c r="E197" s="346"/>
      <c r="F197" s="346"/>
      <c r="G197" s="346"/>
      <c r="H197" s="346"/>
      <c r="I197" s="346"/>
      <c r="J197" s="346"/>
      <c r="K197" s="346"/>
      <c r="L197" s="346"/>
      <c r="M197" s="346"/>
      <c r="N197" s="346"/>
      <c r="O197" s="346"/>
      <c r="P197" s="346"/>
      <c r="Q197" s="346"/>
      <c r="R197" s="346"/>
      <c r="S197" s="346"/>
      <c r="T197" s="346"/>
      <c r="U197" s="346"/>
      <c r="V197" s="346"/>
      <c r="W197" s="346"/>
      <c r="X197" s="346"/>
      <c r="Y197" s="346"/>
      <c r="Z197" s="346"/>
      <c r="AA197" s="346"/>
      <c r="AB197" s="346"/>
      <c r="AC197" s="346"/>
    </row>
    <row r="198" spans="1:29" ht="25.5" x14ac:dyDescent="0.2">
      <c r="A198" s="364" t="s">
        <v>1356</v>
      </c>
      <c r="B198" s="345"/>
      <c r="C198" s="365" t="str">
        <f t="shared" ref="C198:AC198" si="43">IF(C3&gt;C194,"Yes","No")</f>
        <v>No</v>
      </c>
      <c r="D198" s="365" t="str">
        <f t="shared" si="43"/>
        <v>No</v>
      </c>
      <c r="E198" s="365" t="str">
        <f t="shared" si="43"/>
        <v>No</v>
      </c>
      <c r="F198" s="365" t="str">
        <f t="shared" si="43"/>
        <v>No</v>
      </c>
      <c r="G198" s="365" t="str">
        <f t="shared" si="43"/>
        <v>No</v>
      </c>
      <c r="H198" s="365" t="str">
        <f t="shared" si="43"/>
        <v>No</v>
      </c>
      <c r="I198" s="365" t="str">
        <f t="shared" si="43"/>
        <v>No</v>
      </c>
      <c r="J198" s="365" t="str">
        <f t="shared" si="43"/>
        <v>No</v>
      </c>
      <c r="K198" s="365" t="str">
        <f t="shared" si="43"/>
        <v>No</v>
      </c>
      <c r="L198" s="365" t="str">
        <f t="shared" si="43"/>
        <v>No</v>
      </c>
      <c r="M198" s="365" t="str">
        <f t="shared" si="43"/>
        <v>No</v>
      </c>
      <c r="N198" s="365" t="str">
        <f t="shared" si="43"/>
        <v>No</v>
      </c>
      <c r="O198" s="365" t="str">
        <f t="shared" si="43"/>
        <v>No</v>
      </c>
      <c r="P198" s="365" t="str">
        <f t="shared" si="43"/>
        <v>No</v>
      </c>
      <c r="Q198" s="365" t="str">
        <f t="shared" si="43"/>
        <v>No</v>
      </c>
      <c r="R198" s="365" t="str">
        <f t="shared" si="43"/>
        <v>No</v>
      </c>
      <c r="S198" s="365" t="str">
        <f t="shared" si="43"/>
        <v>No</v>
      </c>
      <c r="T198" s="365" t="str">
        <f t="shared" si="43"/>
        <v>No</v>
      </c>
      <c r="U198" s="365" t="str">
        <f t="shared" si="43"/>
        <v>No</v>
      </c>
      <c r="V198" s="365" t="str">
        <f t="shared" si="43"/>
        <v>No</v>
      </c>
      <c r="W198" s="365" t="str">
        <f t="shared" si="43"/>
        <v>No</v>
      </c>
      <c r="X198" s="365" t="str">
        <f t="shared" si="43"/>
        <v>No</v>
      </c>
      <c r="Y198" s="365" t="str">
        <f t="shared" si="43"/>
        <v>No</v>
      </c>
      <c r="Z198" s="365" t="str">
        <f t="shared" si="43"/>
        <v>No</v>
      </c>
      <c r="AA198" s="365" t="str">
        <f t="shared" si="43"/>
        <v>No</v>
      </c>
      <c r="AB198" s="365" t="str">
        <f t="shared" si="43"/>
        <v>No</v>
      </c>
      <c r="AC198" s="365" t="str">
        <f t="shared" si="43"/>
        <v>No</v>
      </c>
    </row>
  </sheetData>
  <sheetProtection formatCells="0" formatColumns="0" formatRows="0"/>
  <conditionalFormatting sqref="C198:AC198">
    <cfRule type="cellIs" dxfId="0" priority="1" operator="equal">
      <formula>"Yes"</formula>
    </cfRule>
  </conditionalFormatting>
  <pageMargins left="0.25" right="0.25" top="0.5" bottom="0.75" header="0.5" footer="0.5"/>
  <pageSetup scale="50" fitToWidth="5" fitToHeight="4" orientation="landscape" r:id="rId1"/>
  <headerFooter alignWithMargins="0"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1048"/>
  <sheetViews>
    <sheetView zoomScaleNormal="100" workbookViewId="0">
      <pane ySplit="3" topLeftCell="A4" activePane="bottomLeft" state="frozen"/>
      <selection pane="bottomLeft" activeCell="D3" sqref="D3:I3"/>
    </sheetView>
  </sheetViews>
  <sheetFormatPr defaultColWidth="9.33203125" defaultRowHeight="10.5" x14ac:dyDescent="0.15"/>
  <cols>
    <col min="1" max="1" width="10" style="123" customWidth="1"/>
    <col min="2" max="2" width="5" style="123" bestFit="1" customWidth="1"/>
    <col min="3" max="3" width="70.83203125" style="123" customWidth="1"/>
    <col min="4" max="9" width="16.6640625" style="123" customWidth="1"/>
    <col min="10" max="16384" width="9.33203125" style="123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195" t="s">
        <v>1057</v>
      </c>
    </row>
    <row r="2" spans="1:9" ht="12.75" x14ac:dyDescent="0.2">
      <c r="A2" s="212" t="s">
        <v>65</v>
      </c>
      <c r="B2" s="213"/>
      <c r="H2" s="195"/>
      <c r="I2" s="195"/>
    </row>
    <row r="3" spans="1:9" s="379" customFormat="1" ht="31.5" x14ac:dyDescent="0.15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x14ac:dyDescent="0.15">
      <c r="A4" s="208" t="s">
        <v>1401</v>
      </c>
      <c r="D4" s="93"/>
      <c r="E4" s="93"/>
      <c r="F4" s="94"/>
      <c r="G4" s="93"/>
    </row>
    <row r="5" spans="1:9" x14ac:dyDescent="0.15">
      <c r="A5" s="210" t="s">
        <v>27</v>
      </c>
      <c r="I5" s="105"/>
    </row>
    <row r="6" spans="1:9" x14ac:dyDescent="0.15">
      <c r="B6" s="214" t="s">
        <v>1048</v>
      </c>
      <c r="C6" s="286" t="s">
        <v>1186</v>
      </c>
      <c r="D6" s="95">
        <v>0</v>
      </c>
      <c r="E6" s="95">
        <v>0</v>
      </c>
      <c r="F6" s="95">
        <v>0</v>
      </c>
      <c r="G6" s="95">
        <v>0</v>
      </c>
      <c r="H6" s="97">
        <v>0</v>
      </c>
      <c r="I6" s="240">
        <f>SUM(G6+H6)</f>
        <v>0</v>
      </c>
    </row>
    <row r="7" spans="1:9" x14ac:dyDescent="0.15">
      <c r="A7" s="89"/>
      <c r="B7" s="214" t="s">
        <v>1049</v>
      </c>
      <c r="C7" s="286" t="s">
        <v>1474</v>
      </c>
      <c r="D7" s="95">
        <v>0</v>
      </c>
      <c r="E7" s="95">
        <v>0</v>
      </c>
      <c r="F7" s="95">
        <v>0</v>
      </c>
      <c r="G7" s="95">
        <v>0</v>
      </c>
      <c r="H7" s="97">
        <v>0</v>
      </c>
      <c r="I7" s="240">
        <f>SUM(G7+H7)</f>
        <v>0</v>
      </c>
    </row>
    <row r="8" spans="1:9" x14ac:dyDescent="0.15">
      <c r="A8" s="89"/>
      <c r="B8" s="214" t="s">
        <v>1050</v>
      </c>
      <c r="C8" s="89" t="s">
        <v>72</v>
      </c>
      <c r="D8" s="95">
        <v>0</v>
      </c>
      <c r="E8" s="95">
        <v>0</v>
      </c>
      <c r="F8" s="95">
        <v>0</v>
      </c>
      <c r="G8" s="95">
        <v>0</v>
      </c>
      <c r="H8" s="97">
        <v>0</v>
      </c>
      <c r="I8" s="240">
        <f t="shared" ref="I8:I37" si="0">SUM(G8+H8)</f>
        <v>0</v>
      </c>
    </row>
    <row r="9" spans="1:9" x14ac:dyDescent="0.15">
      <c r="A9" s="89"/>
      <c r="B9" s="333" t="s">
        <v>1051</v>
      </c>
      <c r="C9" s="89" t="s">
        <v>73</v>
      </c>
      <c r="D9" s="95">
        <v>0</v>
      </c>
      <c r="E9" s="95">
        <v>0</v>
      </c>
      <c r="F9" s="95">
        <v>0</v>
      </c>
      <c r="G9" s="95">
        <v>0</v>
      </c>
      <c r="H9" s="97">
        <v>0</v>
      </c>
      <c r="I9" s="240">
        <f t="shared" si="0"/>
        <v>0</v>
      </c>
    </row>
    <row r="10" spans="1:9" x14ac:dyDescent="0.15">
      <c r="A10" s="89"/>
      <c r="B10" s="214" t="s">
        <v>74</v>
      </c>
      <c r="C10" s="89" t="s">
        <v>75</v>
      </c>
      <c r="D10" s="95">
        <v>0</v>
      </c>
      <c r="E10" s="95">
        <v>0</v>
      </c>
      <c r="F10" s="95">
        <v>0</v>
      </c>
      <c r="G10" s="95">
        <v>0</v>
      </c>
      <c r="H10" s="97">
        <v>0</v>
      </c>
      <c r="I10" s="240">
        <f t="shared" si="0"/>
        <v>0</v>
      </c>
    </row>
    <row r="11" spans="1:9" x14ac:dyDescent="0.15">
      <c r="A11" s="89"/>
      <c r="B11" s="214" t="s">
        <v>76</v>
      </c>
      <c r="C11" s="89" t="s">
        <v>77</v>
      </c>
      <c r="D11" s="95">
        <v>0</v>
      </c>
      <c r="E11" s="95">
        <v>0</v>
      </c>
      <c r="F11" s="95">
        <v>0</v>
      </c>
      <c r="G11" s="95">
        <v>0</v>
      </c>
      <c r="H11" s="97">
        <v>0</v>
      </c>
      <c r="I11" s="240">
        <f t="shared" si="0"/>
        <v>0</v>
      </c>
    </row>
    <row r="12" spans="1:9" x14ac:dyDescent="0.15">
      <c r="A12" s="89"/>
      <c r="B12" s="214" t="s">
        <v>1052</v>
      </c>
      <c r="C12" s="89" t="s">
        <v>78</v>
      </c>
      <c r="D12" s="95">
        <v>0</v>
      </c>
      <c r="E12" s="95">
        <v>0</v>
      </c>
      <c r="F12" s="95">
        <v>0</v>
      </c>
      <c r="G12" s="95">
        <v>0</v>
      </c>
      <c r="H12" s="97">
        <v>0</v>
      </c>
      <c r="I12" s="240">
        <f t="shared" si="0"/>
        <v>0</v>
      </c>
    </row>
    <row r="13" spans="1:9" x14ac:dyDescent="0.15">
      <c r="A13" s="89"/>
      <c r="B13" s="214" t="s">
        <v>81</v>
      </c>
      <c r="C13" s="89" t="s">
        <v>88</v>
      </c>
      <c r="D13" s="95">
        <v>0</v>
      </c>
      <c r="E13" s="95">
        <v>0</v>
      </c>
      <c r="F13" s="95">
        <v>0</v>
      </c>
      <c r="G13" s="95">
        <v>0</v>
      </c>
      <c r="H13" s="97">
        <v>0</v>
      </c>
      <c r="I13" s="240">
        <f t="shared" si="0"/>
        <v>0</v>
      </c>
    </row>
    <row r="14" spans="1:9" x14ac:dyDescent="0.15">
      <c r="A14" s="89"/>
      <c r="B14" s="214" t="s">
        <v>86</v>
      </c>
      <c r="C14" s="89" t="s">
        <v>1080</v>
      </c>
      <c r="D14" s="95">
        <v>0</v>
      </c>
      <c r="E14" s="95">
        <v>0</v>
      </c>
      <c r="F14" s="95">
        <v>0</v>
      </c>
      <c r="G14" s="95">
        <v>0</v>
      </c>
      <c r="H14" s="97">
        <v>0</v>
      </c>
      <c r="I14" s="240">
        <f t="shared" si="0"/>
        <v>0</v>
      </c>
    </row>
    <row r="15" spans="1:9" x14ac:dyDescent="0.15">
      <c r="A15" s="89"/>
      <c r="B15" s="333" t="s">
        <v>485</v>
      </c>
      <c r="C15" s="286" t="s">
        <v>508</v>
      </c>
      <c r="D15" s="95">
        <v>0</v>
      </c>
      <c r="E15" s="95">
        <v>0</v>
      </c>
      <c r="F15" s="95">
        <v>0</v>
      </c>
      <c r="G15" s="95">
        <v>0</v>
      </c>
      <c r="H15" s="97">
        <v>0</v>
      </c>
      <c r="I15" s="240">
        <f t="shared" si="0"/>
        <v>0</v>
      </c>
    </row>
    <row r="16" spans="1:9" x14ac:dyDescent="0.15">
      <c r="A16" s="89"/>
      <c r="B16" s="214" t="s">
        <v>1081</v>
      </c>
      <c r="C16" s="89" t="s">
        <v>591</v>
      </c>
      <c r="D16" s="95">
        <v>0</v>
      </c>
      <c r="E16" s="95">
        <v>0</v>
      </c>
      <c r="F16" s="95">
        <v>0</v>
      </c>
      <c r="G16" s="95">
        <v>0</v>
      </c>
      <c r="H16" s="97">
        <v>0</v>
      </c>
      <c r="I16" s="240">
        <f t="shared" si="0"/>
        <v>0</v>
      </c>
    </row>
    <row r="17" spans="1:9" x14ac:dyDescent="0.15">
      <c r="A17" s="89"/>
      <c r="B17" s="214" t="s">
        <v>1082</v>
      </c>
      <c r="C17" s="89" t="s">
        <v>134</v>
      </c>
      <c r="D17" s="95">
        <v>0</v>
      </c>
      <c r="E17" s="95">
        <v>0</v>
      </c>
      <c r="F17" s="95">
        <v>0</v>
      </c>
      <c r="G17" s="95">
        <v>0</v>
      </c>
      <c r="H17" s="97">
        <v>0</v>
      </c>
      <c r="I17" s="240">
        <f t="shared" si="0"/>
        <v>0</v>
      </c>
    </row>
    <row r="18" spans="1:9" x14ac:dyDescent="0.15">
      <c r="A18" s="89"/>
      <c r="B18" s="214" t="s">
        <v>1083</v>
      </c>
      <c r="C18" s="89" t="s">
        <v>593</v>
      </c>
      <c r="D18" s="95">
        <v>0</v>
      </c>
      <c r="E18" s="95">
        <v>0</v>
      </c>
      <c r="F18" s="95">
        <v>0</v>
      </c>
      <c r="G18" s="95">
        <v>0</v>
      </c>
      <c r="H18" s="97">
        <v>0</v>
      </c>
      <c r="I18" s="240">
        <f t="shared" si="0"/>
        <v>0</v>
      </c>
    </row>
    <row r="19" spans="1:9" x14ac:dyDescent="0.15">
      <c r="A19" s="89"/>
      <c r="B19" s="214" t="s">
        <v>1084</v>
      </c>
      <c r="C19" s="89" t="s">
        <v>594</v>
      </c>
      <c r="D19" s="95">
        <v>0</v>
      </c>
      <c r="E19" s="95">
        <v>0</v>
      </c>
      <c r="F19" s="95">
        <v>0</v>
      </c>
      <c r="G19" s="95">
        <v>0</v>
      </c>
      <c r="H19" s="97">
        <v>0</v>
      </c>
      <c r="I19" s="240">
        <f t="shared" si="0"/>
        <v>0</v>
      </c>
    </row>
    <row r="20" spans="1:9" x14ac:dyDescent="0.15">
      <c r="A20" s="89"/>
      <c r="B20" s="214" t="s">
        <v>1085</v>
      </c>
      <c r="C20" s="89" t="s">
        <v>139</v>
      </c>
      <c r="D20" s="95">
        <v>0</v>
      </c>
      <c r="E20" s="95">
        <v>0</v>
      </c>
      <c r="F20" s="95">
        <v>0</v>
      </c>
      <c r="G20" s="95">
        <v>0</v>
      </c>
      <c r="H20" s="97">
        <v>0</v>
      </c>
      <c r="I20" s="240">
        <f t="shared" si="0"/>
        <v>0</v>
      </c>
    </row>
    <row r="21" spans="1:9" x14ac:dyDescent="0.15">
      <c r="A21" s="89"/>
      <c r="B21" s="214" t="s">
        <v>1086</v>
      </c>
      <c r="C21" s="89" t="s">
        <v>140</v>
      </c>
      <c r="D21" s="95">
        <v>0</v>
      </c>
      <c r="E21" s="95">
        <v>0</v>
      </c>
      <c r="F21" s="95">
        <v>0</v>
      </c>
      <c r="G21" s="95">
        <v>0</v>
      </c>
      <c r="H21" s="97">
        <v>0</v>
      </c>
      <c r="I21" s="240">
        <f t="shared" si="0"/>
        <v>0</v>
      </c>
    </row>
    <row r="22" spans="1:9" x14ac:dyDescent="0.15">
      <c r="A22" s="89"/>
      <c r="B22" s="214" t="s">
        <v>1087</v>
      </c>
      <c r="C22" s="89" t="s">
        <v>595</v>
      </c>
      <c r="D22" s="95">
        <v>0</v>
      </c>
      <c r="E22" s="95">
        <v>0</v>
      </c>
      <c r="F22" s="95">
        <v>0</v>
      </c>
      <c r="G22" s="95">
        <v>0</v>
      </c>
      <c r="H22" s="97">
        <v>0</v>
      </c>
      <c r="I22" s="240">
        <f t="shared" si="0"/>
        <v>0</v>
      </c>
    </row>
    <row r="23" spans="1:9" x14ac:dyDescent="0.15">
      <c r="A23" s="89"/>
      <c r="B23" s="214" t="s">
        <v>1088</v>
      </c>
      <c r="C23" s="89" t="s">
        <v>597</v>
      </c>
      <c r="D23" s="95">
        <v>0</v>
      </c>
      <c r="E23" s="95">
        <v>0</v>
      </c>
      <c r="F23" s="95">
        <v>0</v>
      </c>
      <c r="G23" s="95">
        <v>0</v>
      </c>
      <c r="H23" s="97">
        <v>0</v>
      </c>
      <c r="I23" s="240">
        <f t="shared" si="0"/>
        <v>0</v>
      </c>
    </row>
    <row r="24" spans="1:9" x14ac:dyDescent="0.15">
      <c r="A24" s="89"/>
      <c r="B24" s="214" t="s">
        <v>598</v>
      </c>
      <c r="C24" s="89" t="s">
        <v>603</v>
      </c>
      <c r="D24" s="95">
        <v>0</v>
      </c>
      <c r="E24" s="95">
        <v>0</v>
      </c>
      <c r="F24" s="95">
        <v>0</v>
      </c>
      <c r="G24" s="95">
        <v>0</v>
      </c>
      <c r="H24" s="97">
        <v>0</v>
      </c>
      <c r="I24" s="240">
        <f t="shared" si="0"/>
        <v>0</v>
      </c>
    </row>
    <row r="25" spans="1:9" x14ac:dyDescent="0.15">
      <c r="A25" s="89"/>
      <c r="B25" s="214" t="s">
        <v>599</v>
      </c>
      <c r="C25" s="89" t="s">
        <v>135</v>
      </c>
      <c r="D25" s="95">
        <v>0</v>
      </c>
      <c r="E25" s="95">
        <v>0</v>
      </c>
      <c r="F25" s="95">
        <v>0</v>
      </c>
      <c r="G25" s="95">
        <v>0</v>
      </c>
      <c r="H25" s="97">
        <v>0</v>
      </c>
      <c r="I25" s="240">
        <f t="shared" si="0"/>
        <v>0</v>
      </c>
    </row>
    <row r="26" spans="1:9" x14ac:dyDescent="0.15">
      <c r="A26" s="89"/>
      <c r="B26" s="214" t="s">
        <v>600</v>
      </c>
      <c r="C26" s="89" t="s">
        <v>108</v>
      </c>
      <c r="D26" s="95">
        <v>0</v>
      </c>
      <c r="E26" s="95">
        <v>0</v>
      </c>
      <c r="F26" s="95">
        <v>0</v>
      </c>
      <c r="G26" s="95">
        <v>0</v>
      </c>
      <c r="H26" s="97">
        <v>0</v>
      </c>
      <c r="I26" s="240">
        <f t="shared" si="0"/>
        <v>0</v>
      </c>
    </row>
    <row r="27" spans="1:9" x14ac:dyDescent="0.15">
      <c r="A27" s="89"/>
      <c r="B27" s="214" t="s">
        <v>601</v>
      </c>
      <c r="C27" s="89" t="s">
        <v>109</v>
      </c>
      <c r="D27" s="95">
        <v>0</v>
      </c>
      <c r="E27" s="95">
        <v>0</v>
      </c>
      <c r="F27" s="95">
        <v>0</v>
      </c>
      <c r="G27" s="95">
        <v>0</v>
      </c>
      <c r="H27" s="97">
        <v>0</v>
      </c>
      <c r="I27" s="240">
        <f t="shared" si="0"/>
        <v>0</v>
      </c>
    </row>
    <row r="28" spans="1:9" x14ac:dyDescent="0.15">
      <c r="A28" s="89"/>
      <c r="B28" s="214" t="s">
        <v>1053</v>
      </c>
      <c r="C28" s="89" t="s">
        <v>110</v>
      </c>
      <c r="D28" s="95">
        <v>0</v>
      </c>
      <c r="E28" s="95">
        <v>0</v>
      </c>
      <c r="F28" s="95">
        <v>0</v>
      </c>
      <c r="G28" s="95">
        <v>0</v>
      </c>
      <c r="H28" s="97">
        <v>0</v>
      </c>
      <c r="I28" s="240">
        <f t="shared" si="0"/>
        <v>0</v>
      </c>
    </row>
    <row r="29" spans="1:9" x14ac:dyDescent="0.15">
      <c r="A29" s="89"/>
      <c r="B29" s="214" t="s">
        <v>602</v>
      </c>
      <c r="C29" s="89" t="s">
        <v>111</v>
      </c>
      <c r="D29" s="95">
        <v>0</v>
      </c>
      <c r="E29" s="95">
        <v>0</v>
      </c>
      <c r="F29" s="95">
        <v>0</v>
      </c>
      <c r="G29" s="95">
        <v>0</v>
      </c>
      <c r="H29" s="97">
        <v>0</v>
      </c>
      <c r="I29" s="240">
        <f t="shared" si="0"/>
        <v>0</v>
      </c>
    </row>
    <row r="30" spans="1:9" x14ac:dyDescent="0.15">
      <c r="A30" s="89"/>
      <c r="B30" s="214" t="s">
        <v>1054</v>
      </c>
      <c r="C30" s="89" t="s">
        <v>114</v>
      </c>
      <c r="D30" s="95">
        <v>0</v>
      </c>
      <c r="E30" s="95">
        <v>0</v>
      </c>
      <c r="F30" s="95">
        <v>0</v>
      </c>
      <c r="G30" s="95">
        <v>0</v>
      </c>
      <c r="H30" s="97">
        <v>0</v>
      </c>
      <c r="I30" s="240">
        <f t="shared" si="0"/>
        <v>0</v>
      </c>
    </row>
    <row r="31" spans="1:9" x14ac:dyDescent="0.15">
      <c r="A31" s="89"/>
      <c r="B31" s="214" t="s">
        <v>451</v>
      </c>
      <c r="C31" s="89" t="s">
        <v>119</v>
      </c>
      <c r="D31" s="95">
        <v>0</v>
      </c>
      <c r="E31" s="95">
        <v>0</v>
      </c>
      <c r="F31" s="95">
        <v>0</v>
      </c>
      <c r="G31" s="95">
        <v>0</v>
      </c>
      <c r="H31" s="97">
        <v>0</v>
      </c>
      <c r="I31" s="240">
        <f t="shared" si="0"/>
        <v>0</v>
      </c>
    </row>
    <row r="32" spans="1:9" x14ac:dyDescent="0.15">
      <c r="A32" s="89"/>
      <c r="B32" s="214" t="s">
        <v>447</v>
      </c>
      <c r="C32" s="89" t="s">
        <v>121</v>
      </c>
      <c r="D32" s="95">
        <v>0</v>
      </c>
      <c r="E32" s="95">
        <v>0</v>
      </c>
      <c r="F32" s="95">
        <v>0</v>
      </c>
      <c r="G32" s="95">
        <v>0</v>
      </c>
      <c r="H32" s="97">
        <v>0</v>
      </c>
      <c r="I32" s="240">
        <f t="shared" si="0"/>
        <v>0</v>
      </c>
    </row>
    <row r="33" spans="1:9" x14ac:dyDescent="0.15">
      <c r="A33" s="89"/>
      <c r="B33" s="214" t="s">
        <v>1055</v>
      </c>
      <c r="C33" s="89" t="s">
        <v>127</v>
      </c>
      <c r="D33" s="95">
        <v>0</v>
      </c>
      <c r="E33" s="95">
        <v>0</v>
      </c>
      <c r="F33" s="95">
        <v>0</v>
      </c>
      <c r="G33" s="95">
        <v>0</v>
      </c>
      <c r="H33" s="97">
        <v>0</v>
      </c>
      <c r="I33" s="240">
        <f t="shared" si="0"/>
        <v>0</v>
      </c>
    </row>
    <row r="34" spans="1:9" x14ac:dyDescent="0.15">
      <c r="A34" s="89"/>
      <c r="B34" s="214" t="s">
        <v>123</v>
      </c>
      <c r="C34" s="89" t="s">
        <v>128</v>
      </c>
      <c r="D34" s="95">
        <v>0</v>
      </c>
      <c r="E34" s="95">
        <v>0</v>
      </c>
      <c r="F34" s="95">
        <v>0</v>
      </c>
      <c r="G34" s="95">
        <v>0</v>
      </c>
      <c r="H34" s="97">
        <v>0</v>
      </c>
      <c r="I34" s="240">
        <f t="shared" si="0"/>
        <v>0</v>
      </c>
    </row>
    <row r="35" spans="1:9" x14ac:dyDescent="0.15">
      <c r="A35" s="89"/>
      <c r="B35" s="214" t="s">
        <v>124</v>
      </c>
      <c r="C35" s="89" t="s">
        <v>129</v>
      </c>
      <c r="D35" s="95">
        <v>0</v>
      </c>
      <c r="E35" s="95">
        <v>0</v>
      </c>
      <c r="F35" s="95">
        <v>0</v>
      </c>
      <c r="G35" s="95">
        <v>0</v>
      </c>
      <c r="H35" s="97">
        <v>0</v>
      </c>
      <c r="I35" s="240">
        <f t="shared" si="0"/>
        <v>0</v>
      </c>
    </row>
    <row r="36" spans="1:9" ht="11.25" thickBot="1" x14ac:dyDescent="0.2">
      <c r="A36" s="89"/>
      <c r="B36" s="214" t="s">
        <v>125</v>
      </c>
      <c r="C36" s="89" t="s">
        <v>130</v>
      </c>
      <c r="D36" s="95">
        <v>0</v>
      </c>
      <c r="E36" s="95">
        <v>0</v>
      </c>
      <c r="F36" s="95">
        <v>0</v>
      </c>
      <c r="G36" s="140">
        <v>0</v>
      </c>
      <c r="H36" s="97">
        <v>0</v>
      </c>
      <c r="I36" s="240">
        <f t="shared" si="0"/>
        <v>0</v>
      </c>
    </row>
    <row r="37" spans="1:9" ht="12" thickTop="1" thickBot="1" x14ac:dyDescent="0.2">
      <c r="A37" s="89"/>
      <c r="B37" s="214"/>
      <c r="C37" s="89" t="s">
        <v>133</v>
      </c>
      <c r="D37" s="111">
        <f>SUM(D6:D36)</f>
        <v>0</v>
      </c>
      <c r="E37" s="111">
        <f>SUM(E6:E36)</f>
        <v>0</v>
      </c>
      <c r="F37" s="111">
        <f>SUM(F6:F36)</f>
        <v>0</v>
      </c>
      <c r="G37" s="111">
        <f>SUM(G6:G36)</f>
        <v>0</v>
      </c>
      <c r="H37" s="111">
        <f>SUM(H6:H36)</f>
        <v>0</v>
      </c>
      <c r="I37" s="111">
        <f t="shared" si="0"/>
        <v>0</v>
      </c>
    </row>
    <row r="38" spans="1:9" ht="11.25" thickTop="1" x14ac:dyDescent="0.15">
      <c r="A38" s="89"/>
      <c r="B38" s="214"/>
      <c r="C38" s="89"/>
      <c r="D38" s="3"/>
      <c r="E38" s="3"/>
      <c r="F38" s="3"/>
      <c r="G38" s="3"/>
      <c r="H38" s="3"/>
      <c r="I38" s="128"/>
    </row>
    <row r="39" spans="1:9" x14ac:dyDescent="0.15">
      <c r="A39" s="210" t="s">
        <v>29</v>
      </c>
      <c r="B39" s="89"/>
      <c r="C39" s="89"/>
      <c r="D39" s="3"/>
      <c r="E39" s="3"/>
      <c r="F39" s="3"/>
      <c r="G39" s="3"/>
      <c r="H39" s="3"/>
      <c r="I39" s="128"/>
    </row>
    <row r="40" spans="1:9" x14ac:dyDescent="0.15">
      <c r="B40" s="214" t="s">
        <v>1048</v>
      </c>
      <c r="C40" s="89" t="s">
        <v>1186</v>
      </c>
      <c r="D40" s="95">
        <v>0</v>
      </c>
      <c r="E40" s="95">
        <v>0</v>
      </c>
      <c r="F40" s="95">
        <v>0</v>
      </c>
      <c r="G40" s="95">
        <v>0</v>
      </c>
      <c r="H40" s="97">
        <v>0</v>
      </c>
      <c r="I40" s="240">
        <f>SUM(G40+H40)</f>
        <v>0</v>
      </c>
    </row>
    <row r="41" spans="1:9" x14ac:dyDescent="0.15">
      <c r="A41" s="89"/>
      <c r="B41" s="214" t="s">
        <v>1049</v>
      </c>
      <c r="C41" s="89" t="s">
        <v>1474</v>
      </c>
      <c r="D41" s="95">
        <v>0</v>
      </c>
      <c r="E41" s="95">
        <v>0</v>
      </c>
      <c r="F41" s="95">
        <v>0</v>
      </c>
      <c r="G41" s="95">
        <v>0</v>
      </c>
      <c r="H41" s="97">
        <v>0</v>
      </c>
      <c r="I41" s="240">
        <f>SUM(G41+H41)</f>
        <v>0</v>
      </c>
    </row>
    <row r="42" spans="1:9" x14ac:dyDescent="0.15">
      <c r="A42" s="89"/>
      <c r="B42" s="214" t="s">
        <v>1050</v>
      </c>
      <c r="C42" s="89" t="s">
        <v>72</v>
      </c>
      <c r="D42" s="92">
        <v>0</v>
      </c>
      <c r="E42" s="92">
        <v>0</v>
      </c>
      <c r="F42" s="92">
        <v>0</v>
      </c>
      <c r="G42" s="92">
        <v>0</v>
      </c>
      <c r="H42" s="97">
        <v>0</v>
      </c>
      <c r="I42" s="240">
        <f t="shared" ref="I42:I71" si="1">SUM(G42+H42)</f>
        <v>0</v>
      </c>
    </row>
    <row r="43" spans="1:9" x14ac:dyDescent="0.15">
      <c r="A43" s="89"/>
      <c r="B43" s="214" t="s">
        <v>1051</v>
      </c>
      <c r="C43" s="89" t="s">
        <v>73</v>
      </c>
      <c r="D43" s="92">
        <v>0</v>
      </c>
      <c r="E43" s="92">
        <v>0</v>
      </c>
      <c r="F43" s="92">
        <v>0</v>
      </c>
      <c r="G43" s="92">
        <v>0</v>
      </c>
      <c r="H43" s="97">
        <v>0</v>
      </c>
      <c r="I43" s="240">
        <f t="shared" si="1"/>
        <v>0</v>
      </c>
    </row>
    <row r="44" spans="1:9" x14ac:dyDescent="0.15">
      <c r="A44" s="89"/>
      <c r="B44" s="214" t="s">
        <v>74</v>
      </c>
      <c r="C44" s="89" t="s">
        <v>75</v>
      </c>
      <c r="D44" s="92">
        <v>0</v>
      </c>
      <c r="E44" s="92">
        <v>0</v>
      </c>
      <c r="F44" s="92">
        <v>0</v>
      </c>
      <c r="G44" s="92">
        <v>0</v>
      </c>
      <c r="H44" s="97">
        <v>0</v>
      </c>
      <c r="I44" s="240">
        <f t="shared" si="1"/>
        <v>0</v>
      </c>
    </row>
    <row r="45" spans="1:9" x14ac:dyDescent="0.15">
      <c r="A45" s="89"/>
      <c r="B45" s="214" t="s">
        <v>76</v>
      </c>
      <c r="C45" s="89" t="s">
        <v>77</v>
      </c>
      <c r="D45" s="92">
        <v>0</v>
      </c>
      <c r="E45" s="92">
        <v>0</v>
      </c>
      <c r="F45" s="92">
        <v>0</v>
      </c>
      <c r="G45" s="92">
        <v>0</v>
      </c>
      <c r="H45" s="97">
        <v>0</v>
      </c>
      <c r="I45" s="240">
        <f t="shared" si="1"/>
        <v>0</v>
      </c>
    </row>
    <row r="46" spans="1:9" x14ac:dyDescent="0.15">
      <c r="A46" s="89"/>
      <c r="B46" s="214" t="s">
        <v>1052</v>
      </c>
      <c r="C46" s="89" t="s">
        <v>78</v>
      </c>
      <c r="D46" s="92">
        <v>0</v>
      </c>
      <c r="E46" s="92">
        <v>0</v>
      </c>
      <c r="F46" s="92">
        <v>0</v>
      </c>
      <c r="G46" s="92">
        <v>0</v>
      </c>
      <c r="H46" s="97">
        <v>0</v>
      </c>
      <c r="I46" s="240">
        <f t="shared" si="1"/>
        <v>0</v>
      </c>
    </row>
    <row r="47" spans="1:9" x14ac:dyDescent="0.15">
      <c r="A47" s="89"/>
      <c r="B47" s="214" t="s">
        <v>81</v>
      </c>
      <c r="C47" s="89" t="s">
        <v>88</v>
      </c>
      <c r="D47" s="92">
        <v>0</v>
      </c>
      <c r="E47" s="92">
        <v>0</v>
      </c>
      <c r="F47" s="92">
        <v>0</v>
      </c>
      <c r="G47" s="92">
        <v>0</v>
      </c>
      <c r="H47" s="97">
        <v>0</v>
      </c>
      <c r="I47" s="240">
        <f t="shared" si="1"/>
        <v>0</v>
      </c>
    </row>
    <row r="48" spans="1:9" x14ac:dyDescent="0.15">
      <c r="A48" s="89"/>
      <c r="B48" s="214" t="s">
        <v>86</v>
      </c>
      <c r="C48" s="89" t="s">
        <v>1080</v>
      </c>
      <c r="D48" s="92">
        <v>0</v>
      </c>
      <c r="E48" s="92">
        <v>0</v>
      </c>
      <c r="F48" s="92">
        <v>0</v>
      </c>
      <c r="G48" s="92">
        <v>0</v>
      </c>
      <c r="H48" s="97">
        <v>0</v>
      </c>
      <c r="I48" s="240">
        <f t="shared" si="1"/>
        <v>0</v>
      </c>
    </row>
    <row r="49" spans="1:9" x14ac:dyDescent="0.15">
      <c r="A49" s="89"/>
      <c r="B49" s="333" t="s">
        <v>485</v>
      </c>
      <c r="C49" s="286" t="s">
        <v>508</v>
      </c>
      <c r="D49" s="92">
        <v>0</v>
      </c>
      <c r="E49" s="92">
        <v>0</v>
      </c>
      <c r="F49" s="92">
        <v>0</v>
      </c>
      <c r="G49" s="92">
        <v>0</v>
      </c>
      <c r="H49" s="97">
        <v>0</v>
      </c>
      <c r="I49" s="240">
        <f t="shared" si="1"/>
        <v>0</v>
      </c>
    </row>
    <row r="50" spans="1:9" x14ac:dyDescent="0.15">
      <c r="A50" s="89"/>
      <c r="B50" s="214" t="s">
        <v>1081</v>
      </c>
      <c r="C50" s="89" t="s">
        <v>591</v>
      </c>
      <c r="D50" s="92">
        <v>0</v>
      </c>
      <c r="E50" s="92">
        <v>0</v>
      </c>
      <c r="F50" s="92">
        <v>0</v>
      </c>
      <c r="G50" s="92">
        <v>0</v>
      </c>
      <c r="H50" s="97">
        <v>0</v>
      </c>
      <c r="I50" s="240">
        <f t="shared" si="1"/>
        <v>0</v>
      </c>
    </row>
    <row r="51" spans="1:9" x14ac:dyDescent="0.15">
      <c r="A51" s="89"/>
      <c r="B51" s="214" t="s">
        <v>1082</v>
      </c>
      <c r="C51" s="89" t="s">
        <v>134</v>
      </c>
      <c r="D51" s="92">
        <v>0</v>
      </c>
      <c r="E51" s="92">
        <v>0</v>
      </c>
      <c r="F51" s="92">
        <v>0</v>
      </c>
      <c r="G51" s="92">
        <v>0</v>
      </c>
      <c r="H51" s="97">
        <v>0</v>
      </c>
      <c r="I51" s="240">
        <f t="shared" si="1"/>
        <v>0</v>
      </c>
    </row>
    <row r="52" spans="1:9" x14ac:dyDescent="0.15">
      <c r="A52" s="89"/>
      <c r="B52" s="214" t="s">
        <v>1083</v>
      </c>
      <c r="C52" s="89" t="s">
        <v>593</v>
      </c>
      <c r="D52" s="92">
        <v>0</v>
      </c>
      <c r="E52" s="92">
        <v>0</v>
      </c>
      <c r="F52" s="92">
        <v>0</v>
      </c>
      <c r="G52" s="92">
        <v>0</v>
      </c>
      <c r="H52" s="97">
        <v>0</v>
      </c>
      <c r="I52" s="240">
        <f t="shared" si="1"/>
        <v>0</v>
      </c>
    </row>
    <row r="53" spans="1:9" x14ac:dyDescent="0.15">
      <c r="A53" s="89"/>
      <c r="B53" s="214" t="s">
        <v>1084</v>
      </c>
      <c r="C53" s="89" t="s">
        <v>594</v>
      </c>
      <c r="D53" s="92">
        <v>0</v>
      </c>
      <c r="E53" s="92">
        <v>0</v>
      </c>
      <c r="F53" s="92">
        <v>0</v>
      </c>
      <c r="G53" s="92">
        <v>0</v>
      </c>
      <c r="H53" s="97">
        <v>0</v>
      </c>
      <c r="I53" s="240">
        <f t="shared" si="1"/>
        <v>0</v>
      </c>
    </row>
    <row r="54" spans="1:9" x14ac:dyDescent="0.15">
      <c r="A54" s="89"/>
      <c r="B54" s="214" t="s">
        <v>1085</v>
      </c>
      <c r="C54" s="89" t="s">
        <v>139</v>
      </c>
      <c r="D54" s="92">
        <v>0</v>
      </c>
      <c r="E54" s="92">
        <v>0</v>
      </c>
      <c r="F54" s="92">
        <v>0</v>
      </c>
      <c r="G54" s="92">
        <v>0</v>
      </c>
      <c r="H54" s="97">
        <v>0</v>
      </c>
      <c r="I54" s="240">
        <f t="shared" si="1"/>
        <v>0</v>
      </c>
    </row>
    <row r="55" spans="1:9" x14ac:dyDescent="0.15">
      <c r="A55" s="89"/>
      <c r="B55" s="214" t="s">
        <v>1086</v>
      </c>
      <c r="C55" s="89" t="s">
        <v>140</v>
      </c>
      <c r="D55" s="92">
        <v>0</v>
      </c>
      <c r="E55" s="92">
        <v>0</v>
      </c>
      <c r="F55" s="92">
        <v>0</v>
      </c>
      <c r="G55" s="92">
        <v>0</v>
      </c>
      <c r="H55" s="97">
        <v>0</v>
      </c>
      <c r="I55" s="240">
        <f t="shared" si="1"/>
        <v>0</v>
      </c>
    </row>
    <row r="56" spans="1:9" x14ac:dyDescent="0.15">
      <c r="A56" s="89"/>
      <c r="B56" s="214" t="s">
        <v>1087</v>
      </c>
      <c r="C56" s="89" t="s">
        <v>595</v>
      </c>
      <c r="D56" s="92">
        <v>0</v>
      </c>
      <c r="E56" s="92">
        <v>0</v>
      </c>
      <c r="F56" s="92">
        <v>0</v>
      </c>
      <c r="G56" s="92">
        <v>0</v>
      </c>
      <c r="H56" s="97">
        <v>0</v>
      </c>
      <c r="I56" s="240">
        <f t="shared" si="1"/>
        <v>0</v>
      </c>
    </row>
    <row r="57" spans="1:9" x14ac:dyDescent="0.15">
      <c r="A57" s="89"/>
      <c r="B57" s="214" t="s">
        <v>1088</v>
      </c>
      <c r="C57" s="89" t="s">
        <v>597</v>
      </c>
      <c r="D57" s="92">
        <v>0</v>
      </c>
      <c r="E57" s="92">
        <v>0</v>
      </c>
      <c r="F57" s="92">
        <v>0</v>
      </c>
      <c r="G57" s="92">
        <v>0</v>
      </c>
      <c r="H57" s="97">
        <v>0</v>
      </c>
      <c r="I57" s="240">
        <f t="shared" si="1"/>
        <v>0</v>
      </c>
    </row>
    <row r="58" spans="1:9" x14ac:dyDescent="0.15">
      <c r="A58" s="89"/>
      <c r="B58" s="214" t="s">
        <v>598</v>
      </c>
      <c r="C58" s="89" t="s">
        <v>603</v>
      </c>
      <c r="D58" s="92">
        <v>0</v>
      </c>
      <c r="E58" s="92">
        <v>0</v>
      </c>
      <c r="F58" s="92">
        <v>0</v>
      </c>
      <c r="G58" s="92">
        <v>0</v>
      </c>
      <c r="H58" s="97">
        <v>0</v>
      </c>
      <c r="I58" s="240">
        <f t="shared" si="1"/>
        <v>0</v>
      </c>
    </row>
    <row r="59" spans="1:9" x14ac:dyDescent="0.15">
      <c r="A59" s="89"/>
      <c r="B59" s="214" t="s">
        <v>599</v>
      </c>
      <c r="C59" s="89" t="s">
        <v>135</v>
      </c>
      <c r="D59" s="92">
        <v>0</v>
      </c>
      <c r="E59" s="92">
        <v>0</v>
      </c>
      <c r="F59" s="92">
        <v>0</v>
      </c>
      <c r="G59" s="92">
        <v>0</v>
      </c>
      <c r="H59" s="97">
        <v>0</v>
      </c>
      <c r="I59" s="240">
        <f t="shared" si="1"/>
        <v>0</v>
      </c>
    </row>
    <row r="60" spans="1:9" x14ac:dyDescent="0.15">
      <c r="A60" s="89"/>
      <c r="B60" s="214" t="s">
        <v>600</v>
      </c>
      <c r="C60" s="89" t="s">
        <v>108</v>
      </c>
      <c r="D60" s="92">
        <v>0</v>
      </c>
      <c r="E60" s="92">
        <v>0</v>
      </c>
      <c r="F60" s="92">
        <v>0</v>
      </c>
      <c r="G60" s="92">
        <v>0</v>
      </c>
      <c r="H60" s="97">
        <v>0</v>
      </c>
      <c r="I60" s="240">
        <f t="shared" si="1"/>
        <v>0</v>
      </c>
    </row>
    <row r="61" spans="1:9" x14ac:dyDescent="0.15">
      <c r="A61" s="89"/>
      <c r="B61" s="214" t="s">
        <v>601</v>
      </c>
      <c r="C61" s="89" t="s">
        <v>109</v>
      </c>
      <c r="D61" s="92">
        <v>0</v>
      </c>
      <c r="E61" s="92">
        <v>0</v>
      </c>
      <c r="F61" s="92">
        <v>0</v>
      </c>
      <c r="G61" s="92">
        <v>0</v>
      </c>
      <c r="H61" s="97">
        <v>0</v>
      </c>
      <c r="I61" s="240">
        <f t="shared" si="1"/>
        <v>0</v>
      </c>
    </row>
    <row r="62" spans="1:9" x14ac:dyDescent="0.15">
      <c r="A62" s="89"/>
      <c r="B62" s="214" t="s">
        <v>1053</v>
      </c>
      <c r="C62" s="89" t="s">
        <v>110</v>
      </c>
      <c r="D62" s="92">
        <v>0</v>
      </c>
      <c r="E62" s="92">
        <v>0</v>
      </c>
      <c r="F62" s="92">
        <v>0</v>
      </c>
      <c r="G62" s="92">
        <v>0</v>
      </c>
      <c r="H62" s="97">
        <v>0</v>
      </c>
      <c r="I62" s="240">
        <f t="shared" si="1"/>
        <v>0</v>
      </c>
    </row>
    <row r="63" spans="1:9" x14ac:dyDescent="0.15">
      <c r="A63" s="89"/>
      <c r="B63" s="214" t="s">
        <v>602</v>
      </c>
      <c r="C63" s="89" t="s">
        <v>111</v>
      </c>
      <c r="D63" s="92">
        <v>0</v>
      </c>
      <c r="E63" s="92">
        <v>0</v>
      </c>
      <c r="F63" s="92">
        <v>0</v>
      </c>
      <c r="G63" s="92">
        <v>0</v>
      </c>
      <c r="H63" s="97">
        <v>0</v>
      </c>
      <c r="I63" s="240">
        <f t="shared" si="1"/>
        <v>0</v>
      </c>
    </row>
    <row r="64" spans="1:9" x14ac:dyDescent="0.15">
      <c r="A64" s="89"/>
      <c r="B64" s="214" t="s">
        <v>1054</v>
      </c>
      <c r="C64" s="89" t="s">
        <v>114</v>
      </c>
      <c r="D64" s="92">
        <v>0</v>
      </c>
      <c r="E64" s="92">
        <v>0</v>
      </c>
      <c r="F64" s="92">
        <v>0</v>
      </c>
      <c r="G64" s="92">
        <v>0</v>
      </c>
      <c r="H64" s="97">
        <v>0</v>
      </c>
      <c r="I64" s="240">
        <f t="shared" si="1"/>
        <v>0</v>
      </c>
    </row>
    <row r="65" spans="1:9" x14ac:dyDescent="0.15">
      <c r="A65" s="89"/>
      <c r="B65" s="214" t="s">
        <v>451</v>
      </c>
      <c r="C65" s="89" t="s">
        <v>119</v>
      </c>
      <c r="D65" s="92">
        <v>0</v>
      </c>
      <c r="E65" s="92">
        <v>0</v>
      </c>
      <c r="F65" s="92">
        <v>0</v>
      </c>
      <c r="G65" s="92">
        <v>0</v>
      </c>
      <c r="H65" s="97">
        <v>0</v>
      </c>
      <c r="I65" s="240">
        <f t="shared" si="1"/>
        <v>0</v>
      </c>
    </row>
    <row r="66" spans="1:9" x14ac:dyDescent="0.15">
      <c r="A66" s="89"/>
      <c r="B66" s="214" t="s">
        <v>447</v>
      </c>
      <c r="C66" s="89" t="s">
        <v>121</v>
      </c>
      <c r="D66" s="92">
        <v>0</v>
      </c>
      <c r="E66" s="92">
        <v>0</v>
      </c>
      <c r="F66" s="92">
        <v>0</v>
      </c>
      <c r="G66" s="92">
        <v>0</v>
      </c>
      <c r="H66" s="97">
        <v>0</v>
      </c>
      <c r="I66" s="240">
        <f t="shared" si="1"/>
        <v>0</v>
      </c>
    </row>
    <row r="67" spans="1:9" x14ac:dyDescent="0.15">
      <c r="A67" s="89"/>
      <c r="B67" s="214" t="s">
        <v>1055</v>
      </c>
      <c r="C67" s="89" t="s">
        <v>127</v>
      </c>
      <c r="D67" s="92">
        <v>0</v>
      </c>
      <c r="E67" s="92">
        <v>0</v>
      </c>
      <c r="F67" s="92">
        <v>0</v>
      </c>
      <c r="G67" s="92">
        <v>0</v>
      </c>
      <c r="H67" s="97">
        <v>0</v>
      </c>
      <c r="I67" s="240">
        <f t="shared" si="1"/>
        <v>0</v>
      </c>
    </row>
    <row r="68" spans="1:9" x14ac:dyDescent="0.15">
      <c r="A68" s="89"/>
      <c r="B68" s="214" t="s">
        <v>123</v>
      </c>
      <c r="C68" s="89" t="s">
        <v>128</v>
      </c>
      <c r="D68" s="92">
        <v>0</v>
      </c>
      <c r="E68" s="92">
        <v>0</v>
      </c>
      <c r="F68" s="92">
        <v>0</v>
      </c>
      <c r="G68" s="92">
        <v>0</v>
      </c>
      <c r="H68" s="97">
        <v>0</v>
      </c>
      <c r="I68" s="240">
        <f t="shared" si="1"/>
        <v>0</v>
      </c>
    </row>
    <row r="69" spans="1:9" x14ac:dyDescent="0.15">
      <c r="A69" s="89"/>
      <c r="B69" s="214" t="s">
        <v>124</v>
      </c>
      <c r="C69" s="89" t="s">
        <v>129</v>
      </c>
      <c r="D69" s="92">
        <v>0</v>
      </c>
      <c r="E69" s="92">
        <v>0</v>
      </c>
      <c r="F69" s="92">
        <v>0</v>
      </c>
      <c r="G69" s="92">
        <v>0</v>
      </c>
      <c r="H69" s="97">
        <v>0</v>
      </c>
      <c r="I69" s="240">
        <f t="shared" si="1"/>
        <v>0</v>
      </c>
    </row>
    <row r="70" spans="1:9" ht="11.25" thickBot="1" x14ac:dyDescent="0.2">
      <c r="A70" s="89"/>
      <c r="B70" s="214" t="s">
        <v>125</v>
      </c>
      <c r="C70" s="89" t="s">
        <v>130</v>
      </c>
      <c r="D70" s="92">
        <v>0</v>
      </c>
      <c r="E70" s="92">
        <v>0</v>
      </c>
      <c r="F70" s="92">
        <v>0</v>
      </c>
      <c r="G70" s="140">
        <v>0</v>
      </c>
      <c r="H70" s="97">
        <v>0</v>
      </c>
      <c r="I70" s="240">
        <f t="shared" si="1"/>
        <v>0</v>
      </c>
    </row>
    <row r="71" spans="1:9" ht="12" thickTop="1" thickBot="1" x14ac:dyDescent="0.2">
      <c r="A71" s="89"/>
      <c r="B71" s="214"/>
      <c r="C71" s="89" t="s">
        <v>30</v>
      </c>
      <c r="D71" s="111">
        <f>SUM(D40:D70)</f>
        <v>0</v>
      </c>
      <c r="E71" s="111">
        <f>SUM(E40:E70)</f>
        <v>0</v>
      </c>
      <c r="F71" s="111">
        <f>SUM(F40:F70)</f>
        <v>0</v>
      </c>
      <c r="G71" s="111">
        <f>SUM(G40:G70)</f>
        <v>0</v>
      </c>
      <c r="H71" s="111">
        <f>SUM(H40:H70)</f>
        <v>0</v>
      </c>
      <c r="I71" s="111">
        <f t="shared" si="1"/>
        <v>0</v>
      </c>
    </row>
    <row r="72" spans="1:9" ht="11.25" thickTop="1" x14ac:dyDescent="0.15">
      <c r="A72" s="89"/>
      <c r="B72" s="89"/>
      <c r="C72" s="89"/>
      <c r="D72" s="3"/>
      <c r="E72" s="3"/>
      <c r="F72" s="3"/>
      <c r="G72" s="3"/>
      <c r="H72" s="3"/>
      <c r="I72" s="128"/>
    </row>
    <row r="73" spans="1:9" x14ac:dyDescent="0.15">
      <c r="A73" s="210" t="s">
        <v>28</v>
      </c>
      <c r="B73" s="210"/>
      <c r="C73" s="210"/>
      <c r="D73" s="3"/>
      <c r="E73" s="3"/>
      <c r="F73" s="3"/>
      <c r="G73" s="3"/>
      <c r="H73" s="3"/>
      <c r="I73" s="128"/>
    </row>
    <row r="74" spans="1:9" x14ac:dyDescent="0.15">
      <c r="B74" s="214" t="s">
        <v>1048</v>
      </c>
      <c r="C74" s="89" t="s">
        <v>1186</v>
      </c>
      <c r="D74" s="95">
        <v>0</v>
      </c>
      <c r="E74" s="95">
        <v>0</v>
      </c>
      <c r="F74" s="95">
        <v>0</v>
      </c>
      <c r="G74" s="95">
        <v>0</v>
      </c>
      <c r="H74" s="97">
        <v>0</v>
      </c>
      <c r="I74" s="240">
        <f>SUM(G74+H74)</f>
        <v>0</v>
      </c>
    </row>
    <row r="75" spans="1:9" x14ac:dyDescent="0.15">
      <c r="A75" s="89"/>
      <c r="B75" s="214" t="s">
        <v>1049</v>
      </c>
      <c r="C75" s="89" t="s">
        <v>1474</v>
      </c>
      <c r="D75" s="95">
        <v>0</v>
      </c>
      <c r="E75" s="95">
        <v>0</v>
      </c>
      <c r="F75" s="95">
        <v>0</v>
      </c>
      <c r="G75" s="95">
        <v>0</v>
      </c>
      <c r="H75" s="97">
        <v>0</v>
      </c>
      <c r="I75" s="240">
        <f>SUM(G75+H75)</f>
        <v>0</v>
      </c>
    </row>
    <row r="76" spans="1:9" x14ac:dyDescent="0.15">
      <c r="A76" s="89"/>
      <c r="B76" s="214" t="s">
        <v>1050</v>
      </c>
      <c r="C76" s="89" t="s">
        <v>72</v>
      </c>
      <c r="D76" s="92">
        <v>0</v>
      </c>
      <c r="E76" s="92">
        <v>0</v>
      </c>
      <c r="F76" s="92">
        <v>0</v>
      </c>
      <c r="G76" s="92">
        <v>0</v>
      </c>
      <c r="H76" s="97">
        <v>0</v>
      </c>
      <c r="I76" s="240">
        <f t="shared" ref="I76:I104" si="2">SUM(G76+H76)</f>
        <v>0</v>
      </c>
    </row>
    <row r="77" spans="1:9" x14ac:dyDescent="0.15">
      <c r="A77" s="89"/>
      <c r="B77" s="214" t="s">
        <v>1051</v>
      </c>
      <c r="C77" s="89" t="s">
        <v>73</v>
      </c>
      <c r="D77" s="92">
        <v>0</v>
      </c>
      <c r="E77" s="92">
        <v>0</v>
      </c>
      <c r="F77" s="92">
        <v>0</v>
      </c>
      <c r="G77" s="92">
        <v>0</v>
      </c>
      <c r="H77" s="97">
        <v>0</v>
      </c>
      <c r="I77" s="240">
        <f t="shared" si="2"/>
        <v>0</v>
      </c>
    </row>
    <row r="78" spans="1:9" x14ac:dyDescent="0.15">
      <c r="A78" s="89"/>
      <c r="B78" s="214" t="s">
        <v>74</v>
      </c>
      <c r="C78" s="89" t="s">
        <v>75</v>
      </c>
      <c r="D78" s="92">
        <v>0</v>
      </c>
      <c r="E78" s="92">
        <v>0</v>
      </c>
      <c r="F78" s="92">
        <v>0</v>
      </c>
      <c r="G78" s="92">
        <v>0</v>
      </c>
      <c r="H78" s="97">
        <v>0</v>
      </c>
      <c r="I78" s="240">
        <f t="shared" si="2"/>
        <v>0</v>
      </c>
    </row>
    <row r="79" spans="1:9" x14ac:dyDescent="0.15">
      <c r="A79" s="89"/>
      <c r="B79" s="214" t="s">
        <v>76</v>
      </c>
      <c r="C79" s="89" t="s">
        <v>77</v>
      </c>
      <c r="D79" s="92">
        <v>0</v>
      </c>
      <c r="E79" s="92">
        <v>0</v>
      </c>
      <c r="F79" s="92">
        <v>0</v>
      </c>
      <c r="G79" s="92">
        <v>0</v>
      </c>
      <c r="H79" s="97">
        <v>0</v>
      </c>
      <c r="I79" s="240">
        <f t="shared" si="2"/>
        <v>0</v>
      </c>
    </row>
    <row r="80" spans="1:9" x14ac:dyDescent="0.15">
      <c r="A80" s="89"/>
      <c r="B80" s="214" t="s">
        <v>1052</v>
      </c>
      <c r="C80" s="89" t="s">
        <v>78</v>
      </c>
      <c r="D80" s="92">
        <v>0</v>
      </c>
      <c r="E80" s="92">
        <v>0</v>
      </c>
      <c r="F80" s="92">
        <v>0</v>
      </c>
      <c r="G80" s="92">
        <v>0</v>
      </c>
      <c r="H80" s="97">
        <v>0</v>
      </c>
      <c r="I80" s="240">
        <f t="shared" si="2"/>
        <v>0</v>
      </c>
    </row>
    <row r="81" spans="1:9" x14ac:dyDescent="0.15">
      <c r="A81" s="89"/>
      <c r="B81" s="214" t="s">
        <v>81</v>
      </c>
      <c r="C81" s="89" t="s">
        <v>88</v>
      </c>
      <c r="D81" s="92">
        <v>0</v>
      </c>
      <c r="E81" s="92">
        <v>0</v>
      </c>
      <c r="F81" s="92">
        <v>0</v>
      </c>
      <c r="G81" s="92">
        <v>0</v>
      </c>
      <c r="H81" s="97">
        <v>0</v>
      </c>
      <c r="I81" s="240">
        <f t="shared" si="2"/>
        <v>0</v>
      </c>
    </row>
    <row r="82" spans="1:9" x14ac:dyDescent="0.15">
      <c r="A82" s="89"/>
      <c r="B82" s="214" t="s">
        <v>86</v>
      </c>
      <c r="C82" s="89" t="s">
        <v>1080</v>
      </c>
      <c r="D82" s="92">
        <v>0</v>
      </c>
      <c r="E82" s="92">
        <v>0</v>
      </c>
      <c r="F82" s="92">
        <v>0</v>
      </c>
      <c r="G82" s="92">
        <v>0</v>
      </c>
      <c r="H82" s="97">
        <v>0</v>
      </c>
      <c r="I82" s="240">
        <f t="shared" si="2"/>
        <v>0</v>
      </c>
    </row>
    <row r="83" spans="1:9" x14ac:dyDescent="0.15">
      <c r="A83" s="89"/>
      <c r="B83" s="333" t="s">
        <v>485</v>
      </c>
      <c r="C83" s="286" t="s">
        <v>508</v>
      </c>
      <c r="D83" s="92">
        <v>0</v>
      </c>
      <c r="E83" s="92">
        <v>0</v>
      </c>
      <c r="F83" s="92">
        <v>0</v>
      </c>
      <c r="G83" s="92">
        <v>0</v>
      </c>
      <c r="H83" s="97">
        <v>0</v>
      </c>
      <c r="I83" s="240">
        <f t="shared" si="2"/>
        <v>0</v>
      </c>
    </row>
    <row r="84" spans="1:9" x14ac:dyDescent="0.15">
      <c r="A84" s="89"/>
      <c r="B84" s="214" t="s">
        <v>1081</v>
      </c>
      <c r="C84" s="89" t="s">
        <v>591</v>
      </c>
      <c r="D84" s="92">
        <v>0</v>
      </c>
      <c r="E84" s="92">
        <v>0</v>
      </c>
      <c r="F84" s="92">
        <v>0</v>
      </c>
      <c r="G84" s="92">
        <v>0</v>
      </c>
      <c r="H84" s="97">
        <v>0</v>
      </c>
      <c r="I84" s="240">
        <f t="shared" si="2"/>
        <v>0</v>
      </c>
    </row>
    <row r="85" spans="1:9" x14ac:dyDescent="0.15">
      <c r="A85" s="89"/>
      <c r="B85" s="214" t="s">
        <v>1082</v>
      </c>
      <c r="C85" s="89" t="s">
        <v>134</v>
      </c>
      <c r="D85" s="92">
        <v>0</v>
      </c>
      <c r="E85" s="92">
        <v>0</v>
      </c>
      <c r="F85" s="92">
        <v>0</v>
      </c>
      <c r="G85" s="92">
        <v>0</v>
      </c>
      <c r="H85" s="97">
        <v>0</v>
      </c>
      <c r="I85" s="240">
        <f t="shared" si="2"/>
        <v>0</v>
      </c>
    </row>
    <row r="86" spans="1:9" x14ac:dyDescent="0.15">
      <c r="A86" s="89"/>
      <c r="B86" s="214" t="s">
        <v>1083</v>
      </c>
      <c r="C86" s="89" t="s">
        <v>593</v>
      </c>
      <c r="D86" s="92">
        <v>0</v>
      </c>
      <c r="E86" s="92">
        <v>0</v>
      </c>
      <c r="F86" s="92">
        <v>0</v>
      </c>
      <c r="G86" s="92">
        <v>0</v>
      </c>
      <c r="H86" s="97">
        <v>0</v>
      </c>
      <c r="I86" s="240">
        <f t="shared" si="2"/>
        <v>0</v>
      </c>
    </row>
    <row r="87" spans="1:9" x14ac:dyDescent="0.15">
      <c r="A87" s="89"/>
      <c r="B87" s="214" t="s">
        <v>1084</v>
      </c>
      <c r="C87" s="89" t="s">
        <v>594</v>
      </c>
      <c r="D87" s="92">
        <v>0</v>
      </c>
      <c r="E87" s="92">
        <v>0</v>
      </c>
      <c r="F87" s="92">
        <v>0</v>
      </c>
      <c r="G87" s="92">
        <v>0</v>
      </c>
      <c r="H87" s="97">
        <v>0</v>
      </c>
      <c r="I87" s="240">
        <f t="shared" si="2"/>
        <v>0</v>
      </c>
    </row>
    <row r="88" spans="1:9" x14ac:dyDescent="0.15">
      <c r="A88" s="89"/>
      <c r="B88" s="214" t="s">
        <v>1085</v>
      </c>
      <c r="C88" s="89" t="s">
        <v>139</v>
      </c>
      <c r="D88" s="92">
        <v>0</v>
      </c>
      <c r="E88" s="92">
        <v>0</v>
      </c>
      <c r="F88" s="92">
        <v>0</v>
      </c>
      <c r="G88" s="92">
        <v>0</v>
      </c>
      <c r="H88" s="97">
        <v>0</v>
      </c>
      <c r="I88" s="240">
        <f t="shared" si="2"/>
        <v>0</v>
      </c>
    </row>
    <row r="89" spans="1:9" x14ac:dyDescent="0.15">
      <c r="A89" s="89"/>
      <c r="B89" s="214" t="s">
        <v>1086</v>
      </c>
      <c r="C89" s="89" t="s">
        <v>140</v>
      </c>
      <c r="D89" s="92">
        <v>0</v>
      </c>
      <c r="E89" s="92">
        <v>0</v>
      </c>
      <c r="F89" s="92">
        <v>0</v>
      </c>
      <c r="G89" s="92">
        <v>0</v>
      </c>
      <c r="H89" s="97">
        <v>0</v>
      </c>
      <c r="I89" s="240">
        <f t="shared" si="2"/>
        <v>0</v>
      </c>
    </row>
    <row r="90" spans="1:9" x14ac:dyDescent="0.15">
      <c r="A90" s="89"/>
      <c r="B90" s="214" t="s">
        <v>1087</v>
      </c>
      <c r="C90" s="89" t="s">
        <v>595</v>
      </c>
      <c r="D90" s="92">
        <v>0</v>
      </c>
      <c r="E90" s="92">
        <v>0</v>
      </c>
      <c r="F90" s="92">
        <v>0</v>
      </c>
      <c r="G90" s="92">
        <v>0</v>
      </c>
      <c r="H90" s="97">
        <v>0</v>
      </c>
      <c r="I90" s="240">
        <f t="shared" si="2"/>
        <v>0</v>
      </c>
    </row>
    <row r="91" spans="1:9" x14ac:dyDescent="0.15">
      <c r="A91" s="89"/>
      <c r="B91" s="214" t="s">
        <v>1088</v>
      </c>
      <c r="C91" s="89" t="s">
        <v>597</v>
      </c>
      <c r="D91" s="92">
        <v>0</v>
      </c>
      <c r="E91" s="92">
        <v>0</v>
      </c>
      <c r="F91" s="92">
        <v>0</v>
      </c>
      <c r="G91" s="92">
        <v>0</v>
      </c>
      <c r="H91" s="97">
        <v>0</v>
      </c>
      <c r="I91" s="240">
        <f t="shared" si="2"/>
        <v>0</v>
      </c>
    </row>
    <row r="92" spans="1:9" x14ac:dyDescent="0.15">
      <c r="A92" s="89"/>
      <c r="B92" s="214" t="s">
        <v>598</v>
      </c>
      <c r="C92" s="89" t="s">
        <v>603</v>
      </c>
      <c r="D92" s="92">
        <v>0</v>
      </c>
      <c r="E92" s="92">
        <v>0</v>
      </c>
      <c r="F92" s="92">
        <v>0</v>
      </c>
      <c r="G92" s="92">
        <v>0</v>
      </c>
      <c r="H92" s="97">
        <v>0</v>
      </c>
      <c r="I92" s="240">
        <f t="shared" si="2"/>
        <v>0</v>
      </c>
    </row>
    <row r="93" spans="1:9" x14ac:dyDescent="0.15">
      <c r="A93" s="89"/>
      <c r="B93" s="214" t="s">
        <v>599</v>
      </c>
      <c r="C93" s="89" t="s">
        <v>135</v>
      </c>
      <c r="D93" s="92">
        <v>0</v>
      </c>
      <c r="E93" s="92">
        <v>0</v>
      </c>
      <c r="F93" s="92">
        <v>0</v>
      </c>
      <c r="G93" s="92">
        <v>0</v>
      </c>
      <c r="H93" s="97">
        <v>0</v>
      </c>
      <c r="I93" s="240">
        <f t="shared" si="2"/>
        <v>0</v>
      </c>
    </row>
    <row r="94" spans="1:9" x14ac:dyDescent="0.15">
      <c r="A94" s="89"/>
      <c r="B94" s="214" t="s">
        <v>600</v>
      </c>
      <c r="C94" s="89" t="s">
        <v>108</v>
      </c>
      <c r="D94" s="92">
        <v>0</v>
      </c>
      <c r="E94" s="92">
        <v>0</v>
      </c>
      <c r="F94" s="92">
        <v>0</v>
      </c>
      <c r="G94" s="92">
        <v>0</v>
      </c>
      <c r="H94" s="97">
        <v>0</v>
      </c>
      <c r="I94" s="240">
        <f t="shared" si="2"/>
        <v>0</v>
      </c>
    </row>
    <row r="95" spans="1:9" x14ac:dyDescent="0.15">
      <c r="A95" s="89"/>
      <c r="B95" s="214" t="s">
        <v>601</v>
      </c>
      <c r="C95" s="89" t="s">
        <v>109</v>
      </c>
      <c r="D95" s="92">
        <v>0</v>
      </c>
      <c r="E95" s="92">
        <v>0</v>
      </c>
      <c r="F95" s="92">
        <v>0</v>
      </c>
      <c r="G95" s="92">
        <v>0</v>
      </c>
      <c r="H95" s="97">
        <v>0</v>
      </c>
      <c r="I95" s="240">
        <f t="shared" si="2"/>
        <v>0</v>
      </c>
    </row>
    <row r="96" spans="1:9" x14ac:dyDescent="0.15">
      <c r="A96" s="89"/>
      <c r="B96" s="214" t="s">
        <v>1053</v>
      </c>
      <c r="C96" s="89" t="s">
        <v>110</v>
      </c>
      <c r="D96" s="92">
        <v>0</v>
      </c>
      <c r="E96" s="92">
        <v>0</v>
      </c>
      <c r="F96" s="92">
        <v>0</v>
      </c>
      <c r="G96" s="92">
        <v>0</v>
      </c>
      <c r="H96" s="97">
        <v>0</v>
      </c>
      <c r="I96" s="240">
        <f t="shared" si="2"/>
        <v>0</v>
      </c>
    </row>
    <row r="97" spans="1:9" x14ac:dyDescent="0.15">
      <c r="A97" s="89"/>
      <c r="B97" s="214" t="s">
        <v>602</v>
      </c>
      <c r="C97" s="89" t="s">
        <v>111</v>
      </c>
      <c r="D97" s="92">
        <v>0</v>
      </c>
      <c r="E97" s="92">
        <v>0</v>
      </c>
      <c r="F97" s="92">
        <v>0</v>
      </c>
      <c r="G97" s="92">
        <v>0</v>
      </c>
      <c r="H97" s="97">
        <v>0</v>
      </c>
      <c r="I97" s="240">
        <f t="shared" si="2"/>
        <v>0</v>
      </c>
    </row>
    <row r="98" spans="1:9" x14ac:dyDescent="0.15">
      <c r="A98" s="89"/>
      <c r="B98" s="214" t="s">
        <v>1054</v>
      </c>
      <c r="C98" s="89" t="s">
        <v>114</v>
      </c>
      <c r="D98" s="92">
        <v>0</v>
      </c>
      <c r="E98" s="92">
        <v>0</v>
      </c>
      <c r="F98" s="92">
        <v>0</v>
      </c>
      <c r="G98" s="92">
        <v>0</v>
      </c>
      <c r="H98" s="97">
        <v>0</v>
      </c>
      <c r="I98" s="240">
        <f t="shared" si="2"/>
        <v>0</v>
      </c>
    </row>
    <row r="99" spans="1:9" x14ac:dyDescent="0.15">
      <c r="A99" s="89"/>
      <c r="B99" s="214" t="s">
        <v>451</v>
      </c>
      <c r="C99" s="89" t="s">
        <v>119</v>
      </c>
      <c r="D99" s="92">
        <v>0</v>
      </c>
      <c r="E99" s="92">
        <v>0</v>
      </c>
      <c r="F99" s="92">
        <v>0</v>
      </c>
      <c r="G99" s="92">
        <v>0</v>
      </c>
      <c r="H99" s="97">
        <v>0</v>
      </c>
      <c r="I99" s="240">
        <f t="shared" si="2"/>
        <v>0</v>
      </c>
    </row>
    <row r="100" spans="1:9" x14ac:dyDescent="0.15">
      <c r="A100" s="89"/>
      <c r="B100" s="214" t="s">
        <v>447</v>
      </c>
      <c r="C100" s="89" t="s">
        <v>121</v>
      </c>
      <c r="D100" s="92">
        <v>0</v>
      </c>
      <c r="E100" s="92">
        <v>0</v>
      </c>
      <c r="F100" s="92">
        <v>0</v>
      </c>
      <c r="G100" s="92">
        <v>0</v>
      </c>
      <c r="H100" s="97">
        <v>0</v>
      </c>
      <c r="I100" s="240">
        <f t="shared" si="2"/>
        <v>0</v>
      </c>
    </row>
    <row r="101" spans="1:9" x14ac:dyDescent="0.15">
      <c r="A101" s="89"/>
      <c r="B101" s="214" t="s">
        <v>1055</v>
      </c>
      <c r="C101" s="89" t="s">
        <v>127</v>
      </c>
      <c r="D101" s="92">
        <v>0</v>
      </c>
      <c r="E101" s="92">
        <v>0</v>
      </c>
      <c r="F101" s="92">
        <v>0</v>
      </c>
      <c r="G101" s="92">
        <v>0</v>
      </c>
      <c r="H101" s="97">
        <v>0</v>
      </c>
      <c r="I101" s="240">
        <f t="shared" si="2"/>
        <v>0</v>
      </c>
    </row>
    <row r="102" spans="1:9" x14ac:dyDescent="0.15">
      <c r="A102" s="89"/>
      <c r="B102" s="214" t="s">
        <v>123</v>
      </c>
      <c r="C102" s="89" t="s">
        <v>128</v>
      </c>
      <c r="D102" s="92">
        <v>0</v>
      </c>
      <c r="E102" s="92">
        <v>0</v>
      </c>
      <c r="F102" s="92">
        <v>0</v>
      </c>
      <c r="G102" s="92">
        <v>0</v>
      </c>
      <c r="H102" s="97">
        <v>0</v>
      </c>
      <c r="I102" s="240">
        <f t="shared" si="2"/>
        <v>0</v>
      </c>
    </row>
    <row r="103" spans="1:9" x14ac:dyDescent="0.15">
      <c r="A103" s="89"/>
      <c r="B103" s="214" t="s">
        <v>124</v>
      </c>
      <c r="C103" s="89" t="s">
        <v>129</v>
      </c>
      <c r="D103" s="92">
        <v>0</v>
      </c>
      <c r="E103" s="92">
        <v>0</v>
      </c>
      <c r="F103" s="92">
        <v>0</v>
      </c>
      <c r="G103" s="92">
        <v>0</v>
      </c>
      <c r="H103" s="97">
        <v>0</v>
      </c>
      <c r="I103" s="240">
        <f t="shared" si="2"/>
        <v>0</v>
      </c>
    </row>
    <row r="104" spans="1:9" ht="11.25" thickBot="1" x14ac:dyDescent="0.2">
      <c r="A104" s="89"/>
      <c r="B104" s="214" t="s">
        <v>125</v>
      </c>
      <c r="C104" s="89" t="s">
        <v>130</v>
      </c>
      <c r="D104" s="92">
        <v>0</v>
      </c>
      <c r="E104" s="92">
        <v>0</v>
      </c>
      <c r="F104" s="92">
        <v>0</v>
      </c>
      <c r="G104" s="92">
        <v>0</v>
      </c>
      <c r="H104" s="97">
        <v>0</v>
      </c>
      <c r="I104" s="240">
        <f t="shared" si="2"/>
        <v>0</v>
      </c>
    </row>
    <row r="105" spans="1:9" ht="12" thickTop="1" thickBot="1" x14ac:dyDescent="0.2">
      <c r="A105" s="89"/>
      <c r="B105" s="214"/>
      <c r="C105" s="89" t="s">
        <v>25</v>
      </c>
      <c r="D105" s="111">
        <f>SUM(D74:D104)</f>
        <v>0</v>
      </c>
      <c r="E105" s="111">
        <f>SUM(E74:E104)</f>
        <v>0</v>
      </c>
      <c r="F105" s="111">
        <f>SUM(F74:F104)</f>
        <v>0</v>
      </c>
      <c r="G105" s="111">
        <f>SUM(G74:G104)</f>
        <v>0</v>
      </c>
      <c r="H105" s="111">
        <f>SUM(H74:H104)</f>
        <v>0</v>
      </c>
      <c r="I105" s="111">
        <f>SUM(G105+H105)</f>
        <v>0</v>
      </c>
    </row>
    <row r="106" spans="1:9" ht="11.25" thickTop="1" x14ac:dyDescent="0.15">
      <c r="A106" s="210"/>
      <c r="B106" s="210"/>
      <c r="C106" s="210"/>
      <c r="D106" s="3"/>
      <c r="E106" s="3"/>
      <c r="F106" s="3"/>
      <c r="G106" s="3"/>
      <c r="H106" s="3"/>
      <c r="I106" s="128"/>
    </row>
    <row r="107" spans="1:9" x14ac:dyDescent="0.15">
      <c r="A107" s="210" t="s">
        <v>26</v>
      </c>
      <c r="B107" s="210"/>
      <c r="C107" s="210"/>
      <c r="D107" s="3"/>
      <c r="E107" s="3"/>
      <c r="F107" s="3"/>
      <c r="G107" s="3"/>
      <c r="H107" s="3"/>
      <c r="I107" s="128"/>
    </row>
    <row r="108" spans="1:9" x14ac:dyDescent="0.15">
      <c r="B108" s="214" t="s">
        <v>1048</v>
      </c>
      <c r="C108" s="89" t="s">
        <v>1186</v>
      </c>
      <c r="D108" s="95">
        <v>0</v>
      </c>
      <c r="E108" s="95">
        <v>0</v>
      </c>
      <c r="F108" s="95">
        <v>0</v>
      </c>
      <c r="G108" s="95">
        <v>0</v>
      </c>
      <c r="H108" s="97">
        <v>0</v>
      </c>
      <c r="I108" s="240">
        <f>SUM(G108+H108)</f>
        <v>0</v>
      </c>
    </row>
    <row r="109" spans="1:9" x14ac:dyDescent="0.15">
      <c r="A109" s="89"/>
      <c r="B109" s="214" t="s">
        <v>1049</v>
      </c>
      <c r="C109" s="89" t="s">
        <v>1474</v>
      </c>
      <c r="D109" s="95">
        <v>0</v>
      </c>
      <c r="E109" s="95">
        <v>0</v>
      </c>
      <c r="F109" s="95">
        <v>0</v>
      </c>
      <c r="G109" s="95">
        <v>0</v>
      </c>
      <c r="H109" s="97">
        <v>0</v>
      </c>
      <c r="I109" s="240">
        <f>SUM(G109+H109)</f>
        <v>0</v>
      </c>
    </row>
    <row r="110" spans="1:9" x14ac:dyDescent="0.15">
      <c r="A110" s="89"/>
      <c r="B110" s="214" t="s">
        <v>1050</v>
      </c>
      <c r="C110" s="89" t="s">
        <v>72</v>
      </c>
      <c r="D110" s="92">
        <v>0</v>
      </c>
      <c r="E110" s="92">
        <v>0</v>
      </c>
      <c r="F110" s="92">
        <v>0</v>
      </c>
      <c r="G110" s="92">
        <v>0</v>
      </c>
      <c r="H110" s="97">
        <v>0</v>
      </c>
      <c r="I110" s="240">
        <f t="shared" ref="I110:I139" si="3">SUM(G110+H110)</f>
        <v>0</v>
      </c>
    </row>
    <row r="111" spans="1:9" x14ac:dyDescent="0.15">
      <c r="A111" s="89"/>
      <c r="B111" s="214" t="s">
        <v>1051</v>
      </c>
      <c r="C111" s="89" t="s">
        <v>73</v>
      </c>
      <c r="D111" s="92">
        <v>0</v>
      </c>
      <c r="E111" s="92">
        <v>0</v>
      </c>
      <c r="F111" s="92">
        <v>0</v>
      </c>
      <c r="G111" s="92">
        <v>0</v>
      </c>
      <c r="H111" s="97">
        <v>0</v>
      </c>
      <c r="I111" s="240">
        <f t="shared" si="3"/>
        <v>0</v>
      </c>
    </row>
    <row r="112" spans="1:9" x14ac:dyDescent="0.15">
      <c r="A112" s="89"/>
      <c r="B112" s="214" t="s">
        <v>74</v>
      </c>
      <c r="C112" s="89" t="s">
        <v>75</v>
      </c>
      <c r="D112" s="92">
        <v>0</v>
      </c>
      <c r="E112" s="92">
        <v>0</v>
      </c>
      <c r="F112" s="92">
        <v>0</v>
      </c>
      <c r="G112" s="92">
        <v>0</v>
      </c>
      <c r="H112" s="97">
        <v>0</v>
      </c>
      <c r="I112" s="240">
        <f t="shared" si="3"/>
        <v>0</v>
      </c>
    </row>
    <row r="113" spans="1:9" x14ac:dyDescent="0.15">
      <c r="A113" s="89"/>
      <c r="B113" s="214" t="s">
        <v>76</v>
      </c>
      <c r="C113" s="89" t="s">
        <v>77</v>
      </c>
      <c r="D113" s="92">
        <v>0</v>
      </c>
      <c r="E113" s="92">
        <v>0</v>
      </c>
      <c r="F113" s="92">
        <v>0</v>
      </c>
      <c r="G113" s="92">
        <v>0</v>
      </c>
      <c r="H113" s="97">
        <v>0</v>
      </c>
      <c r="I113" s="240">
        <f t="shared" si="3"/>
        <v>0</v>
      </c>
    </row>
    <row r="114" spans="1:9" x14ac:dyDescent="0.15">
      <c r="A114" s="89"/>
      <c r="B114" s="214" t="s">
        <v>1052</v>
      </c>
      <c r="C114" s="89" t="s">
        <v>78</v>
      </c>
      <c r="D114" s="92">
        <v>0</v>
      </c>
      <c r="E114" s="92">
        <v>0</v>
      </c>
      <c r="F114" s="92">
        <v>0</v>
      </c>
      <c r="G114" s="92">
        <v>0</v>
      </c>
      <c r="H114" s="97">
        <v>0</v>
      </c>
      <c r="I114" s="240">
        <f t="shared" si="3"/>
        <v>0</v>
      </c>
    </row>
    <row r="115" spans="1:9" x14ac:dyDescent="0.15">
      <c r="A115" s="89"/>
      <c r="B115" s="214" t="s">
        <v>81</v>
      </c>
      <c r="C115" s="89" t="s">
        <v>88</v>
      </c>
      <c r="D115" s="92">
        <v>0</v>
      </c>
      <c r="E115" s="92">
        <v>0</v>
      </c>
      <c r="F115" s="92">
        <v>0</v>
      </c>
      <c r="G115" s="92">
        <v>0</v>
      </c>
      <c r="H115" s="97">
        <v>0</v>
      </c>
      <c r="I115" s="240">
        <f t="shared" si="3"/>
        <v>0</v>
      </c>
    </row>
    <row r="116" spans="1:9" x14ac:dyDescent="0.15">
      <c r="A116" s="89"/>
      <c r="B116" s="214" t="s">
        <v>86</v>
      </c>
      <c r="C116" s="89" t="s">
        <v>1080</v>
      </c>
      <c r="D116" s="92">
        <v>0</v>
      </c>
      <c r="E116" s="92">
        <v>0</v>
      </c>
      <c r="F116" s="92">
        <v>0</v>
      </c>
      <c r="G116" s="92">
        <v>0</v>
      </c>
      <c r="H116" s="97">
        <v>0</v>
      </c>
      <c r="I116" s="240">
        <f t="shared" si="3"/>
        <v>0</v>
      </c>
    </row>
    <row r="117" spans="1:9" x14ac:dyDescent="0.15">
      <c r="A117" s="89"/>
      <c r="B117" s="333" t="s">
        <v>485</v>
      </c>
      <c r="C117" s="286" t="s">
        <v>508</v>
      </c>
      <c r="D117" s="92">
        <v>0</v>
      </c>
      <c r="E117" s="92">
        <v>0</v>
      </c>
      <c r="F117" s="92">
        <v>0</v>
      </c>
      <c r="G117" s="92">
        <v>0</v>
      </c>
      <c r="H117" s="97">
        <v>0</v>
      </c>
      <c r="I117" s="240">
        <f t="shared" si="3"/>
        <v>0</v>
      </c>
    </row>
    <row r="118" spans="1:9" x14ac:dyDescent="0.15">
      <c r="A118" s="89"/>
      <c r="B118" s="214" t="s">
        <v>1081</v>
      </c>
      <c r="C118" s="89" t="s">
        <v>591</v>
      </c>
      <c r="D118" s="92">
        <v>0</v>
      </c>
      <c r="E118" s="92">
        <v>0</v>
      </c>
      <c r="F118" s="92">
        <v>0</v>
      </c>
      <c r="G118" s="92">
        <v>0</v>
      </c>
      <c r="H118" s="97">
        <v>0</v>
      </c>
      <c r="I118" s="240">
        <f t="shared" si="3"/>
        <v>0</v>
      </c>
    </row>
    <row r="119" spans="1:9" x14ac:dyDescent="0.15">
      <c r="A119" s="89"/>
      <c r="B119" s="214" t="s">
        <v>1082</v>
      </c>
      <c r="C119" s="89" t="s">
        <v>134</v>
      </c>
      <c r="D119" s="92">
        <v>0</v>
      </c>
      <c r="E119" s="92">
        <v>0</v>
      </c>
      <c r="F119" s="92">
        <v>0</v>
      </c>
      <c r="G119" s="92">
        <v>0</v>
      </c>
      <c r="H119" s="97">
        <v>0</v>
      </c>
      <c r="I119" s="240">
        <f t="shared" si="3"/>
        <v>0</v>
      </c>
    </row>
    <row r="120" spans="1:9" x14ac:dyDescent="0.15">
      <c r="A120" s="89"/>
      <c r="B120" s="214" t="s">
        <v>1083</v>
      </c>
      <c r="C120" s="89" t="s">
        <v>593</v>
      </c>
      <c r="D120" s="92">
        <v>0</v>
      </c>
      <c r="E120" s="92">
        <v>0</v>
      </c>
      <c r="F120" s="92">
        <v>0</v>
      </c>
      <c r="G120" s="92">
        <v>0</v>
      </c>
      <c r="H120" s="97">
        <v>0</v>
      </c>
      <c r="I120" s="240">
        <f t="shared" si="3"/>
        <v>0</v>
      </c>
    </row>
    <row r="121" spans="1:9" x14ac:dyDescent="0.15">
      <c r="A121" s="89"/>
      <c r="B121" s="214" t="s">
        <v>1084</v>
      </c>
      <c r="C121" s="89" t="s">
        <v>594</v>
      </c>
      <c r="D121" s="92">
        <v>0</v>
      </c>
      <c r="E121" s="92">
        <v>0</v>
      </c>
      <c r="F121" s="92">
        <v>0</v>
      </c>
      <c r="G121" s="92">
        <v>0</v>
      </c>
      <c r="H121" s="97">
        <v>0</v>
      </c>
      <c r="I121" s="240">
        <f t="shared" si="3"/>
        <v>0</v>
      </c>
    </row>
    <row r="122" spans="1:9" x14ac:dyDescent="0.15">
      <c r="A122" s="89"/>
      <c r="B122" s="214" t="s">
        <v>1085</v>
      </c>
      <c r="C122" s="89" t="s">
        <v>139</v>
      </c>
      <c r="D122" s="92">
        <v>0</v>
      </c>
      <c r="E122" s="92">
        <v>0</v>
      </c>
      <c r="F122" s="92">
        <v>0</v>
      </c>
      <c r="G122" s="92">
        <v>0</v>
      </c>
      <c r="H122" s="97">
        <v>0</v>
      </c>
      <c r="I122" s="240">
        <f t="shared" si="3"/>
        <v>0</v>
      </c>
    </row>
    <row r="123" spans="1:9" x14ac:dyDescent="0.15">
      <c r="A123" s="89"/>
      <c r="B123" s="214" t="s">
        <v>1086</v>
      </c>
      <c r="C123" s="89" t="s">
        <v>140</v>
      </c>
      <c r="D123" s="92">
        <v>0</v>
      </c>
      <c r="E123" s="92">
        <v>0</v>
      </c>
      <c r="F123" s="92">
        <v>0</v>
      </c>
      <c r="G123" s="92">
        <v>0</v>
      </c>
      <c r="H123" s="97">
        <v>0</v>
      </c>
      <c r="I123" s="240">
        <f t="shared" si="3"/>
        <v>0</v>
      </c>
    </row>
    <row r="124" spans="1:9" x14ac:dyDescent="0.15">
      <c r="A124" s="89"/>
      <c r="B124" s="214" t="s">
        <v>1087</v>
      </c>
      <c r="C124" s="89" t="s">
        <v>595</v>
      </c>
      <c r="D124" s="92">
        <v>0</v>
      </c>
      <c r="E124" s="92">
        <v>0</v>
      </c>
      <c r="F124" s="92">
        <v>0</v>
      </c>
      <c r="G124" s="92">
        <v>0</v>
      </c>
      <c r="H124" s="97">
        <v>0</v>
      </c>
      <c r="I124" s="240">
        <f t="shared" si="3"/>
        <v>0</v>
      </c>
    </row>
    <row r="125" spans="1:9" x14ac:dyDescent="0.15">
      <c r="A125" s="89"/>
      <c r="B125" s="214" t="s">
        <v>1088</v>
      </c>
      <c r="C125" s="89" t="s">
        <v>597</v>
      </c>
      <c r="D125" s="92">
        <v>0</v>
      </c>
      <c r="E125" s="92">
        <v>0</v>
      </c>
      <c r="F125" s="92">
        <v>0</v>
      </c>
      <c r="G125" s="92">
        <v>0</v>
      </c>
      <c r="H125" s="97">
        <v>0</v>
      </c>
      <c r="I125" s="240">
        <f t="shared" si="3"/>
        <v>0</v>
      </c>
    </row>
    <row r="126" spans="1:9" x14ac:dyDescent="0.15">
      <c r="A126" s="89"/>
      <c r="B126" s="214" t="s">
        <v>598</v>
      </c>
      <c r="C126" s="89" t="s">
        <v>603</v>
      </c>
      <c r="D126" s="92">
        <v>0</v>
      </c>
      <c r="E126" s="92">
        <v>0</v>
      </c>
      <c r="F126" s="92">
        <v>0</v>
      </c>
      <c r="G126" s="92">
        <v>0</v>
      </c>
      <c r="H126" s="97">
        <v>0</v>
      </c>
      <c r="I126" s="240">
        <f t="shared" si="3"/>
        <v>0</v>
      </c>
    </row>
    <row r="127" spans="1:9" x14ac:dyDescent="0.15">
      <c r="A127" s="89"/>
      <c r="B127" s="214" t="s">
        <v>599</v>
      </c>
      <c r="C127" s="89" t="s">
        <v>135</v>
      </c>
      <c r="D127" s="92">
        <v>0</v>
      </c>
      <c r="E127" s="92">
        <v>0</v>
      </c>
      <c r="F127" s="92">
        <v>0</v>
      </c>
      <c r="G127" s="92">
        <v>0</v>
      </c>
      <c r="H127" s="97">
        <v>0</v>
      </c>
      <c r="I127" s="240">
        <f t="shared" si="3"/>
        <v>0</v>
      </c>
    </row>
    <row r="128" spans="1:9" x14ac:dyDescent="0.15">
      <c r="A128" s="89"/>
      <c r="B128" s="214" t="s">
        <v>600</v>
      </c>
      <c r="C128" s="89" t="s">
        <v>108</v>
      </c>
      <c r="D128" s="92">
        <v>0</v>
      </c>
      <c r="E128" s="92">
        <v>0</v>
      </c>
      <c r="F128" s="92">
        <v>0</v>
      </c>
      <c r="G128" s="92">
        <v>0</v>
      </c>
      <c r="H128" s="97">
        <v>0</v>
      </c>
      <c r="I128" s="240">
        <f t="shared" si="3"/>
        <v>0</v>
      </c>
    </row>
    <row r="129" spans="1:9" x14ac:dyDescent="0.15">
      <c r="A129" s="89"/>
      <c r="B129" s="214" t="s">
        <v>601</v>
      </c>
      <c r="C129" s="89" t="s">
        <v>109</v>
      </c>
      <c r="D129" s="92">
        <v>0</v>
      </c>
      <c r="E129" s="92">
        <v>0</v>
      </c>
      <c r="F129" s="92">
        <v>0</v>
      </c>
      <c r="G129" s="92">
        <v>0</v>
      </c>
      <c r="H129" s="97">
        <v>0</v>
      </c>
      <c r="I129" s="240">
        <f t="shared" si="3"/>
        <v>0</v>
      </c>
    </row>
    <row r="130" spans="1:9" x14ac:dyDescent="0.15">
      <c r="A130" s="89"/>
      <c r="B130" s="214" t="s">
        <v>1053</v>
      </c>
      <c r="C130" s="89" t="s">
        <v>110</v>
      </c>
      <c r="D130" s="92">
        <v>0</v>
      </c>
      <c r="E130" s="92">
        <v>0</v>
      </c>
      <c r="F130" s="92">
        <v>0</v>
      </c>
      <c r="G130" s="92">
        <v>0</v>
      </c>
      <c r="H130" s="97">
        <v>0</v>
      </c>
      <c r="I130" s="240">
        <f t="shared" si="3"/>
        <v>0</v>
      </c>
    </row>
    <row r="131" spans="1:9" x14ac:dyDescent="0.15">
      <c r="A131" s="89"/>
      <c r="B131" s="214" t="s">
        <v>602</v>
      </c>
      <c r="C131" s="89" t="s">
        <v>111</v>
      </c>
      <c r="D131" s="92">
        <v>0</v>
      </c>
      <c r="E131" s="92">
        <v>0</v>
      </c>
      <c r="F131" s="92">
        <v>0</v>
      </c>
      <c r="G131" s="92">
        <v>0</v>
      </c>
      <c r="H131" s="97">
        <v>0</v>
      </c>
      <c r="I131" s="240">
        <f t="shared" si="3"/>
        <v>0</v>
      </c>
    </row>
    <row r="132" spans="1:9" x14ac:dyDescent="0.15">
      <c r="A132" s="89"/>
      <c r="B132" s="214" t="s">
        <v>1054</v>
      </c>
      <c r="C132" s="89" t="s">
        <v>114</v>
      </c>
      <c r="D132" s="92">
        <v>0</v>
      </c>
      <c r="E132" s="92">
        <v>0</v>
      </c>
      <c r="F132" s="92">
        <v>0</v>
      </c>
      <c r="G132" s="92">
        <v>0</v>
      </c>
      <c r="H132" s="97">
        <v>0</v>
      </c>
      <c r="I132" s="240">
        <f t="shared" si="3"/>
        <v>0</v>
      </c>
    </row>
    <row r="133" spans="1:9" x14ac:dyDescent="0.15">
      <c r="A133" s="89"/>
      <c r="B133" s="214" t="s">
        <v>451</v>
      </c>
      <c r="C133" s="89" t="s">
        <v>119</v>
      </c>
      <c r="D133" s="92">
        <v>0</v>
      </c>
      <c r="E133" s="92">
        <v>0</v>
      </c>
      <c r="F133" s="92">
        <v>0</v>
      </c>
      <c r="G133" s="92">
        <v>0</v>
      </c>
      <c r="H133" s="97">
        <v>0</v>
      </c>
      <c r="I133" s="240">
        <f t="shared" si="3"/>
        <v>0</v>
      </c>
    </row>
    <row r="134" spans="1:9" x14ac:dyDescent="0.15">
      <c r="A134" s="89"/>
      <c r="B134" s="214" t="s">
        <v>447</v>
      </c>
      <c r="C134" s="89" t="s">
        <v>121</v>
      </c>
      <c r="D134" s="92">
        <v>0</v>
      </c>
      <c r="E134" s="92">
        <v>0</v>
      </c>
      <c r="F134" s="92">
        <v>0</v>
      </c>
      <c r="G134" s="92">
        <v>0</v>
      </c>
      <c r="H134" s="97">
        <v>0</v>
      </c>
      <c r="I134" s="240">
        <f t="shared" si="3"/>
        <v>0</v>
      </c>
    </row>
    <row r="135" spans="1:9" x14ac:dyDescent="0.15">
      <c r="A135" s="89"/>
      <c r="B135" s="214" t="s">
        <v>1055</v>
      </c>
      <c r="C135" s="89" t="s">
        <v>127</v>
      </c>
      <c r="D135" s="92">
        <v>0</v>
      </c>
      <c r="E135" s="92">
        <v>0</v>
      </c>
      <c r="F135" s="92">
        <v>0</v>
      </c>
      <c r="G135" s="92">
        <v>0</v>
      </c>
      <c r="H135" s="97">
        <v>0</v>
      </c>
      <c r="I135" s="240">
        <f t="shared" si="3"/>
        <v>0</v>
      </c>
    </row>
    <row r="136" spans="1:9" x14ac:dyDescent="0.15">
      <c r="A136" s="89"/>
      <c r="B136" s="214" t="s">
        <v>123</v>
      </c>
      <c r="C136" s="89" t="s">
        <v>128</v>
      </c>
      <c r="D136" s="92">
        <v>0</v>
      </c>
      <c r="E136" s="92">
        <v>0</v>
      </c>
      <c r="F136" s="92">
        <v>0</v>
      </c>
      <c r="G136" s="92">
        <v>0</v>
      </c>
      <c r="H136" s="97">
        <v>0</v>
      </c>
      <c r="I136" s="240">
        <f t="shared" si="3"/>
        <v>0</v>
      </c>
    </row>
    <row r="137" spans="1:9" x14ac:dyDescent="0.15">
      <c r="A137" s="89"/>
      <c r="B137" s="214" t="s">
        <v>124</v>
      </c>
      <c r="C137" s="89" t="s">
        <v>129</v>
      </c>
      <c r="D137" s="92">
        <v>0</v>
      </c>
      <c r="E137" s="92">
        <v>0</v>
      </c>
      <c r="F137" s="92">
        <v>0</v>
      </c>
      <c r="G137" s="92">
        <v>0</v>
      </c>
      <c r="H137" s="97">
        <v>0</v>
      </c>
      <c r="I137" s="240">
        <f t="shared" si="3"/>
        <v>0</v>
      </c>
    </row>
    <row r="138" spans="1:9" ht="11.25" thickBot="1" x14ac:dyDescent="0.2">
      <c r="A138" s="89"/>
      <c r="B138" s="214" t="s">
        <v>125</v>
      </c>
      <c r="C138" s="89" t="s">
        <v>130</v>
      </c>
      <c r="D138" s="92">
        <v>0</v>
      </c>
      <c r="E138" s="92">
        <v>0</v>
      </c>
      <c r="F138" s="92">
        <v>0</v>
      </c>
      <c r="G138" s="92">
        <v>0</v>
      </c>
      <c r="H138" s="97">
        <v>0</v>
      </c>
      <c r="I138" s="240">
        <f t="shared" si="3"/>
        <v>0</v>
      </c>
    </row>
    <row r="139" spans="1:9" ht="12" thickTop="1" thickBot="1" x14ac:dyDescent="0.2">
      <c r="A139" s="89"/>
      <c r="B139" s="214"/>
      <c r="C139" s="89" t="s">
        <v>165</v>
      </c>
      <c r="D139" s="111">
        <f>SUM(D108:D138)</f>
        <v>0</v>
      </c>
      <c r="E139" s="111">
        <f>SUM(E108:E138)</f>
        <v>0</v>
      </c>
      <c r="F139" s="111">
        <f>SUM(F108:F138)</f>
        <v>0</v>
      </c>
      <c r="G139" s="111">
        <f>SUM(G108:G138)</f>
        <v>0</v>
      </c>
      <c r="H139" s="111">
        <f>SUM(H108:H138)</f>
        <v>0</v>
      </c>
      <c r="I139" s="111">
        <f t="shared" si="3"/>
        <v>0</v>
      </c>
    </row>
    <row r="140" spans="1:9" ht="11.25" thickTop="1" x14ac:dyDescent="0.15">
      <c r="A140" s="210"/>
      <c r="B140" s="210"/>
      <c r="C140" s="210"/>
      <c r="D140" s="3"/>
      <c r="E140" s="3"/>
      <c r="F140" s="3"/>
      <c r="G140" s="3"/>
      <c r="H140" s="3"/>
      <c r="I140" s="128"/>
    </row>
    <row r="141" spans="1:9" x14ac:dyDescent="0.15">
      <c r="A141" s="210" t="s">
        <v>166</v>
      </c>
      <c r="B141" s="89"/>
      <c r="C141" s="89"/>
      <c r="D141" s="3"/>
      <c r="E141" s="3"/>
      <c r="F141" s="3"/>
      <c r="G141" s="3"/>
      <c r="H141" s="3"/>
      <c r="I141" s="128"/>
    </row>
    <row r="142" spans="1:9" x14ac:dyDescent="0.15">
      <c r="B142" s="214" t="s">
        <v>1048</v>
      </c>
      <c r="C142" s="89" t="s">
        <v>1186</v>
      </c>
      <c r="D142" s="95">
        <v>0</v>
      </c>
      <c r="E142" s="95">
        <v>0</v>
      </c>
      <c r="F142" s="95">
        <v>0</v>
      </c>
      <c r="G142" s="95">
        <v>0</v>
      </c>
      <c r="H142" s="97">
        <v>0</v>
      </c>
      <c r="I142" s="240">
        <f>SUM(G142+H142)</f>
        <v>0</v>
      </c>
    </row>
    <row r="143" spans="1:9" x14ac:dyDescent="0.15">
      <c r="A143" s="89"/>
      <c r="B143" s="214" t="s">
        <v>1049</v>
      </c>
      <c r="C143" s="89" t="s">
        <v>1474</v>
      </c>
      <c r="D143" s="95">
        <v>0</v>
      </c>
      <c r="E143" s="95">
        <v>0</v>
      </c>
      <c r="F143" s="95">
        <v>0</v>
      </c>
      <c r="G143" s="95">
        <v>0</v>
      </c>
      <c r="H143" s="97">
        <v>0</v>
      </c>
      <c r="I143" s="240">
        <f>SUM(G143+H143)</f>
        <v>0</v>
      </c>
    </row>
    <row r="144" spans="1:9" x14ac:dyDescent="0.15">
      <c r="A144" s="89"/>
      <c r="B144" s="214" t="s">
        <v>1050</v>
      </c>
      <c r="C144" s="89" t="s">
        <v>72</v>
      </c>
      <c r="D144" s="92">
        <v>0</v>
      </c>
      <c r="E144" s="92">
        <v>0</v>
      </c>
      <c r="F144" s="92">
        <v>0</v>
      </c>
      <c r="G144" s="140">
        <v>0</v>
      </c>
      <c r="H144" s="97">
        <v>0</v>
      </c>
      <c r="I144" s="240">
        <f t="shared" ref="I144:I173" si="4">SUM(G144+H144)</f>
        <v>0</v>
      </c>
    </row>
    <row r="145" spans="1:9" x14ac:dyDescent="0.15">
      <c r="A145" s="89"/>
      <c r="B145" s="214" t="s">
        <v>1051</v>
      </c>
      <c r="C145" s="89" t="s">
        <v>73</v>
      </c>
      <c r="D145" s="92">
        <v>0</v>
      </c>
      <c r="E145" s="92">
        <v>0</v>
      </c>
      <c r="F145" s="92">
        <v>0</v>
      </c>
      <c r="G145" s="140">
        <v>0</v>
      </c>
      <c r="H145" s="97">
        <v>0</v>
      </c>
      <c r="I145" s="240">
        <f t="shared" si="4"/>
        <v>0</v>
      </c>
    </row>
    <row r="146" spans="1:9" x14ac:dyDescent="0.15">
      <c r="A146" s="89"/>
      <c r="B146" s="214" t="s">
        <v>74</v>
      </c>
      <c r="C146" s="89" t="s">
        <v>75</v>
      </c>
      <c r="D146" s="92">
        <v>0</v>
      </c>
      <c r="E146" s="92">
        <v>0</v>
      </c>
      <c r="F146" s="92">
        <v>0</v>
      </c>
      <c r="G146" s="140">
        <v>0</v>
      </c>
      <c r="H146" s="97">
        <v>0</v>
      </c>
      <c r="I146" s="240">
        <f t="shared" si="4"/>
        <v>0</v>
      </c>
    </row>
    <row r="147" spans="1:9" x14ac:dyDescent="0.15">
      <c r="A147" s="89"/>
      <c r="B147" s="214" t="s">
        <v>76</v>
      </c>
      <c r="C147" s="89" t="s">
        <v>77</v>
      </c>
      <c r="D147" s="92">
        <v>0</v>
      </c>
      <c r="E147" s="92">
        <v>0</v>
      </c>
      <c r="F147" s="92">
        <v>0</v>
      </c>
      <c r="G147" s="140">
        <v>0</v>
      </c>
      <c r="H147" s="97">
        <v>0</v>
      </c>
      <c r="I147" s="240">
        <f t="shared" si="4"/>
        <v>0</v>
      </c>
    </row>
    <row r="148" spans="1:9" x14ac:dyDescent="0.15">
      <c r="A148" s="89"/>
      <c r="B148" s="214" t="s">
        <v>1052</v>
      </c>
      <c r="C148" s="89" t="s">
        <v>78</v>
      </c>
      <c r="D148" s="92">
        <v>0</v>
      </c>
      <c r="E148" s="92">
        <v>0</v>
      </c>
      <c r="F148" s="92">
        <v>0</v>
      </c>
      <c r="G148" s="140">
        <v>0</v>
      </c>
      <c r="H148" s="97">
        <v>0</v>
      </c>
      <c r="I148" s="240">
        <f t="shared" si="4"/>
        <v>0</v>
      </c>
    </row>
    <row r="149" spans="1:9" x14ac:dyDescent="0.15">
      <c r="A149" s="89"/>
      <c r="B149" s="214" t="s">
        <v>81</v>
      </c>
      <c r="C149" s="89" t="s">
        <v>88</v>
      </c>
      <c r="D149" s="92">
        <v>0</v>
      </c>
      <c r="E149" s="92">
        <v>0</v>
      </c>
      <c r="F149" s="92">
        <v>0</v>
      </c>
      <c r="G149" s="140">
        <v>0</v>
      </c>
      <c r="H149" s="97">
        <v>0</v>
      </c>
      <c r="I149" s="240">
        <f t="shared" si="4"/>
        <v>0</v>
      </c>
    </row>
    <row r="150" spans="1:9" x14ac:dyDescent="0.15">
      <c r="A150" s="89"/>
      <c r="B150" s="214" t="s">
        <v>86</v>
      </c>
      <c r="C150" s="89" t="s">
        <v>1080</v>
      </c>
      <c r="D150" s="92">
        <v>0</v>
      </c>
      <c r="E150" s="92">
        <v>0</v>
      </c>
      <c r="F150" s="92">
        <v>0</v>
      </c>
      <c r="G150" s="140">
        <v>0</v>
      </c>
      <c r="H150" s="97">
        <v>0</v>
      </c>
      <c r="I150" s="240">
        <f t="shared" si="4"/>
        <v>0</v>
      </c>
    </row>
    <row r="151" spans="1:9" x14ac:dyDescent="0.15">
      <c r="A151" s="89"/>
      <c r="B151" s="333" t="s">
        <v>485</v>
      </c>
      <c r="C151" s="286" t="s">
        <v>508</v>
      </c>
      <c r="D151" s="92">
        <v>0</v>
      </c>
      <c r="E151" s="92">
        <v>0</v>
      </c>
      <c r="F151" s="92">
        <v>0</v>
      </c>
      <c r="G151" s="140">
        <v>0</v>
      </c>
      <c r="H151" s="97">
        <v>0</v>
      </c>
      <c r="I151" s="240">
        <f t="shared" si="4"/>
        <v>0</v>
      </c>
    </row>
    <row r="152" spans="1:9" x14ac:dyDescent="0.15">
      <c r="A152" s="89"/>
      <c r="B152" s="214" t="s">
        <v>1081</v>
      </c>
      <c r="C152" s="89" t="s">
        <v>591</v>
      </c>
      <c r="D152" s="92">
        <v>0</v>
      </c>
      <c r="E152" s="92">
        <v>0</v>
      </c>
      <c r="F152" s="92">
        <v>0</v>
      </c>
      <c r="G152" s="140">
        <v>0</v>
      </c>
      <c r="H152" s="97">
        <v>0</v>
      </c>
      <c r="I152" s="240">
        <f t="shared" si="4"/>
        <v>0</v>
      </c>
    </row>
    <row r="153" spans="1:9" x14ac:dyDescent="0.15">
      <c r="A153" s="89"/>
      <c r="B153" s="214" t="s">
        <v>1082</v>
      </c>
      <c r="C153" s="89" t="s">
        <v>134</v>
      </c>
      <c r="D153" s="92">
        <v>0</v>
      </c>
      <c r="E153" s="92">
        <v>0</v>
      </c>
      <c r="F153" s="92">
        <v>0</v>
      </c>
      <c r="G153" s="140">
        <v>0</v>
      </c>
      <c r="H153" s="97">
        <v>0</v>
      </c>
      <c r="I153" s="240">
        <f t="shared" si="4"/>
        <v>0</v>
      </c>
    </row>
    <row r="154" spans="1:9" x14ac:dyDescent="0.15">
      <c r="A154" s="89"/>
      <c r="B154" s="214" t="s">
        <v>1083</v>
      </c>
      <c r="C154" s="89" t="s">
        <v>593</v>
      </c>
      <c r="D154" s="92">
        <v>0</v>
      </c>
      <c r="E154" s="92">
        <v>0</v>
      </c>
      <c r="F154" s="92">
        <v>0</v>
      </c>
      <c r="G154" s="140">
        <v>0</v>
      </c>
      <c r="H154" s="97">
        <v>0</v>
      </c>
      <c r="I154" s="240">
        <f t="shared" si="4"/>
        <v>0</v>
      </c>
    </row>
    <row r="155" spans="1:9" x14ac:dyDescent="0.15">
      <c r="A155" s="89"/>
      <c r="B155" s="214" t="s">
        <v>1084</v>
      </c>
      <c r="C155" s="89" t="s">
        <v>594</v>
      </c>
      <c r="D155" s="92">
        <v>0</v>
      </c>
      <c r="E155" s="92">
        <v>0</v>
      </c>
      <c r="F155" s="92">
        <v>0</v>
      </c>
      <c r="G155" s="140">
        <v>0</v>
      </c>
      <c r="H155" s="97">
        <v>0</v>
      </c>
      <c r="I155" s="240">
        <f t="shared" si="4"/>
        <v>0</v>
      </c>
    </row>
    <row r="156" spans="1:9" x14ac:dyDescent="0.15">
      <c r="A156" s="89"/>
      <c r="B156" s="214" t="s">
        <v>1085</v>
      </c>
      <c r="C156" s="89" t="s">
        <v>139</v>
      </c>
      <c r="D156" s="92">
        <v>0</v>
      </c>
      <c r="E156" s="92">
        <v>0</v>
      </c>
      <c r="F156" s="92">
        <v>0</v>
      </c>
      <c r="G156" s="140">
        <v>0</v>
      </c>
      <c r="H156" s="97">
        <v>0</v>
      </c>
      <c r="I156" s="240">
        <f t="shared" si="4"/>
        <v>0</v>
      </c>
    </row>
    <row r="157" spans="1:9" x14ac:dyDescent="0.15">
      <c r="A157" s="89"/>
      <c r="B157" s="214" t="s">
        <v>1086</v>
      </c>
      <c r="C157" s="89" t="s">
        <v>140</v>
      </c>
      <c r="D157" s="92">
        <v>0</v>
      </c>
      <c r="E157" s="92">
        <v>0</v>
      </c>
      <c r="F157" s="92">
        <v>0</v>
      </c>
      <c r="G157" s="140">
        <v>0</v>
      </c>
      <c r="H157" s="97">
        <v>0</v>
      </c>
      <c r="I157" s="240">
        <f t="shared" si="4"/>
        <v>0</v>
      </c>
    </row>
    <row r="158" spans="1:9" x14ac:dyDescent="0.15">
      <c r="A158" s="89"/>
      <c r="B158" s="214" t="s">
        <v>1087</v>
      </c>
      <c r="C158" s="89" t="s">
        <v>595</v>
      </c>
      <c r="D158" s="92">
        <v>0</v>
      </c>
      <c r="E158" s="92">
        <v>0</v>
      </c>
      <c r="F158" s="92">
        <v>0</v>
      </c>
      <c r="G158" s="140">
        <v>0</v>
      </c>
      <c r="H158" s="97">
        <v>0</v>
      </c>
      <c r="I158" s="240">
        <f t="shared" si="4"/>
        <v>0</v>
      </c>
    </row>
    <row r="159" spans="1:9" x14ac:dyDescent="0.15">
      <c r="A159" s="89"/>
      <c r="B159" s="214" t="s">
        <v>1088</v>
      </c>
      <c r="C159" s="89" t="s">
        <v>597</v>
      </c>
      <c r="D159" s="92">
        <v>0</v>
      </c>
      <c r="E159" s="92">
        <v>0</v>
      </c>
      <c r="F159" s="92">
        <v>0</v>
      </c>
      <c r="G159" s="140">
        <v>0</v>
      </c>
      <c r="H159" s="97">
        <v>0</v>
      </c>
      <c r="I159" s="240">
        <f t="shared" si="4"/>
        <v>0</v>
      </c>
    </row>
    <row r="160" spans="1:9" x14ac:dyDescent="0.15">
      <c r="A160" s="89"/>
      <c r="B160" s="214" t="s">
        <v>598</v>
      </c>
      <c r="C160" s="89" t="s">
        <v>603</v>
      </c>
      <c r="D160" s="92">
        <v>0</v>
      </c>
      <c r="E160" s="92">
        <v>0</v>
      </c>
      <c r="F160" s="92">
        <v>0</v>
      </c>
      <c r="G160" s="140">
        <v>0</v>
      </c>
      <c r="H160" s="97">
        <v>0</v>
      </c>
      <c r="I160" s="240">
        <f t="shared" si="4"/>
        <v>0</v>
      </c>
    </row>
    <row r="161" spans="1:9" x14ac:dyDescent="0.15">
      <c r="A161" s="89"/>
      <c r="B161" s="214" t="s">
        <v>599</v>
      </c>
      <c r="C161" s="89" t="s">
        <v>135</v>
      </c>
      <c r="D161" s="92">
        <v>0</v>
      </c>
      <c r="E161" s="92">
        <v>0</v>
      </c>
      <c r="F161" s="92">
        <v>0</v>
      </c>
      <c r="G161" s="140">
        <v>0</v>
      </c>
      <c r="H161" s="97">
        <v>0</v>
      </c>
      <c r="I161" s="240">
        <f t="shared" si="4"/>
        <v>0</v>
      </c>
    </row>
    <row r="162" spans="1:9" x14ac:dyDescent="0.15">
      <c r="A162" s="89"/>
      <c r="B162" s="214" t="s">
        <v>600</v>
      </c>
      <c r="C162" s="89" t="s">
        <v>108</v>
      </c>
      <c r="D162" s="92">
        <v>0</v>
      </c>
      <c r="E162" s="92">
        <v>0</v>
      </c>
      <c r="F162" s="92">
        <v>0</v>
      </c>
      <c r="G162" s="140">
        <v>0</v>
      </c>
      <c r="H162" s="97">
        <v>0</v>
      </c>
      <c r="I162" s="240">
        <f t="shared" si="4"/>
        <v>0</v>
      </c>
    </row>
    <row r="163" spans="1:9" x14ac:dyDescent="0.15">
      <c r="A163" s="89"/>
      <c r="B163" s="214" t="s">
        <v>601</v>
      </c>
      <c r="C163" s="89" t="s">
        <v>109</v>
      </c>
      <c r="D163" s="92">
        <v>0</v>
      </c>
      <c r="E163" s="92">
        <v>0</v>
      </c>
      <c r="F163" s="92">
        <v>0</v>
      </c>
      <c r="G163" s="140">
        <v>0</v>
      </c>
      <c r="H163" s="97">
        <v>0</v>
      </c>
      <c r="I163" s="240">
        <f t="shared" si="4"/>
        <v>0</v>
      </c>
    </row>
    <row r="164" spans="1:9" x14ac:dyDescent="0.15">
      <c r="A164" s="89"/>
      <c r="B164" s="214" t="s">
        <v>1053</v>
      </c>
      <c r="C164" s="89" t="s">
        <v>110</v>
      </c>
      <c r="D164" s="92">
        <v>0</v>
      </c>
      <c r="E164" s="92">
        <v>0</v>
      </c>
      <c r="F164" s="92">
        <v>0</v>
      </c>
      <c r="G164" s="140">
        <v>0</v>
      </c>
      <c r="H164" s="97">
        <v>0</v>
      </c>
      <c r="I164" s="240">
        <f t="shared" si="4"/>
        <v>0</v>
      </c>
    </row>
    <row r="165" spans="1:9" x14ac:dyDescent="0.15">
      <c r="A165" s="89"/>
      <c r="B165" s="214" t="s">
        <v>602</v>
      </c>
      <c r="C165" s="89" t="s">
        <v>111</v>
      </c>
      <c r="D165" s="92">
        <v>0</v>
      </c>
      <c r="E165" s="92">
        <v>0</v>
      </c>
      <c r="F165" s="92">
        <v>0</v>
      </c>
      <c r="G165" s="140">
        <v>0</v>
      </c>
      <c r="H165" s="97">
        <v>0</v>
      </c>
      <c r="I165" s="240">
        <f t="shared" si="4"/>
        <v>0</v>
      </c>
    </row>
    <row r="166" spans="1:9" x14ac:dyDescent="0.15">
      <c r="A166" s="89"/>
      <c r="B166" s="214" t="s">
        <v>1054</v>
      </c>
      <c r="C166" s="89" t="s">
        <v>114</v>
      </c>
      <c r="D166" s="92">
        <v>0</v>
      </c>
      <c r="E166" s="92">
        <v>0</v>
      </c>
      <c r="F166" s="92">
        <v>0</v>
      </c>
      <c r="G166" s="140">
        <v>0</v>
      </c>
      <c r="H166" s="97">
        <v>0</v>
      </c>
      <c r="I166" s="240">
        <f t="shared" si="4"/>
        <v>0</v>
      </c>
    </row>
    <row r="167" spans="1:9" x14ac:dyDescent="0.15">
      <c r="A167" s="89"/>
      <c r="B167" s="214" t="s">
        <v>451</v>
      </c>
      <c r="C167" s="89" t="s">
        <v>119</v>
      </c>
      <c r="D167" s="92">
        <v>0</v>
      </c>
      <c r="E167" s="92">
        <v>0</v>
      </c>
      <c r="F167" s="92">
        <v>0</v>
      </c>
      <c r="G167" s="140">
        <v>0</v>
      </c>
      <c r="H167" s="97">
        <v>0</v>
      </c>
      <c r="I167" s="240">
        <f t="shared" si="4"/>
        <v>0</v>
      </c>
    </row>
    <row r="168" spans="1:9" x14ac:dyDescent="0.15">
      <c r="A168" s="89"/>
      <c r="B168" s="214" t="s">
        <v>447</v>
      </c>
      <c r="C168" s="89" t="s">
        <v>121</v>
      </c>
      <c r="D168" s="92">
        <v>0</v>
      </c>
      <c r="E168" s="92">
        <v>0</v>
      </c>
      <c r="F168" s="92">
        <v>0</v>
      </c>
      <c r="G168" s="140">
        <v>0</v>
      </c>
      <c r="H168" s="97">
        <v>0</v>
      </c>
      <c r="I168" s="240">
        <f t="shared" si="4"/>
        <v>0</v>
      </c>
    </row>
    <row r="169" spans="1:9" x14ac:dyDescent="0.15">
      <c r="A169" s="89"/>
      <c r="B169" s="214" t="s">
        <v>1055</v>
      </c>
      <c r="C169" s="89" t="s">
        <v>127</v>
      </c>
      <c r="D169" s="92">
        <v>0</v>
      </c>
      <c r="E169" s="92">
        <v>0</v>
      </c>
      <c r="F169" s="92">
        <v>0</v>
      </c>
      <c r="G169" s="140">
        <v>0</v>
      </c>
      <c r="H169" s="97">
        <v>0</v>
      </c>
      <c r="I169" s="240">
        <f t="shared" si="4"/>
        <v>0</v>
      </c>
    </row>
    <row r="170" spans="1:9" x14ac:dyDescent="0.15">
      <c r="A170" s="89"/>
      <c r="B170" s="214" t="s">
        <v>123</v>
      </c>
      <c r="C170" s="89" t="s">
        <v>128</v>
      </c>
      <c r="D170" s="92">
        <v>0</v>
      </c>
      <c r="E170" s="92">
        <v>0</v>
      </c>
      <c r="F170" s="92">
        <v>0</v>
      </c>
      <c r="G170" s="140">
        <v>0</v>
      </c>
      <c r="H170" s="97">
        <v>0</v>
      </c>
      <c r="I170" s="240">
        <f t="shared" si="4"/>
        <v>0</v>
      </c>
    </row>
    <row r="171" spans="1:9" x14ac:dyDescent="0.15">
      <c r="A171" s="89"/>
      <c r="B171" s="214" t="s">
        <v>124</v>
      </c>
      <c r="C171" s="89" t="s">
        <v>129</v>
      </c>
      <c r="D171" s="92">
        <v>0</v>
      </c>
      <c r="E171" s="92">
        <v>0</v>
      </c>
      <c r="F171" s="92">
        <v>0</v>
      </c>
      <c r="G171" s="140">
        <v>0</v>
      </c>
      <c r="H171" s="97">
        <v>0</v>
      </c>
      <c r="I171" s="240">
        <f t="shared" si="4"/>
        <v>0</v>
      </c>
    </row>
    <row r="172" spans="1:9" ht="11.25" thickBot="1" x14ac:dyDescent="0.2">
      <c r="A172" s="89"/>
      <c r="B172" s="214" t="s">
        <v>125</v>
      </c>
      <c r="C172" s="89" t="s">
        <v>130</v>
      </c>
      <c r="D172" s="92">
        <v>0</v>
      </c>
      <c r="E172" s="92">
        <v>0</v>
      </c>
      <c r="F172" s="92">
        <v>0</v>
      </c>
      <c r="G172" s="140">
        <v>0</v>
      </c>
      <c r="H172" s="97">
        <v>0</v>
      </c>
      <c r="I172" s="240">
        <f t="shared" si="4"/>
        <v>0</v>
      </c>
    </row>
    <row r="173" spans="1:9" ht="12" thickTop="1" thickBot="1" x14ac:dyDescent="0.2">
      <c r="A173" s="89"/>
      <c r="B173" s="214"/>
      <c r="C173" s="89" t="s">
        <v>167</v>
      </c>
      <c r="D173" s="111">
        <f>SUM(D142:D172)</f>
        <v>0</v>
      </c>
      <c r="E173" s="111">
        <f>SUM(E142:E172)</f>
        <v>0</v>
      </c>
      <c r="F173" s="111">
        <f>SUM(F142:F172)</f>
        <v>0</v>
      </c>
      <c r="G173" s="111">
        <f>SUM(G142:G172)</f>
        <v>0</v>
      </c>
      <c r="H173" s="111">
        <f>SUM(H142:H172)</f>
        <v>0</v>
      </c>
      <c r="I173" s="111">
        <f t="shared" si="4"/>
        <v>0</v>
      </c>
    </row>
    <row r="174" spans="1:9" ht="11.25" thickTop="1" x14ac:dyDescent="0.15">
      <c r="A174" s="210"/>
      <c r="B174" s="89"/>
      <c r="C174" s="89"/>
      <c r="D174" s="3"/>
      <c r="E174" s="3"/>
      <c r="F174" s="3"/>
      <c r="G174" s="3"/>
      <c r="H174" s="3"/>
      <c r="I174" s="128"/>
    </row>
    <row r="175" spans="1:9" x14ac:dyDescent="0.15">
      <c r="A175" s="210" t="s">
        <v>201</v>
      </c>
      <c r="B175" s="89"/>
      <c r="C175" s="89"/>
      <c r="D175" s="3"/>
      <c r="E175" s="3"/>
      <c r="F175" s="3"/>
      <c r="G175" s="3"/>
      <c r="H175" s="3"/>
      <c r="I175" s="128"/>
    </row>
    <row r="176" spans="1:9" x14ac:dyDescent="0.15">
      <c r="B176" s="214" t="s">
        <v>1048</v>
      </c>
      <c r="C176" s="89" t="s">
        <v>1186</v>
      </c>
      <c r="D176" s="95">
        <v>0</v>
      </c>
      <c r="E176" s="95">
        <v>0</v>
      </c>
      <c r="F176" s="95">
        <v>0</v>
      </c>
      <c r="G176" s="95">
        <v>0</v>
      </c>
      <c r="H176" s="97">
        <v>0</v>
      </c>
      <c r="I176" s="240">
        <f>SUM(G176+H176)</f>
        <v>0</v>
      </c>
    </row>
    <row r="177" spans="1:9" x14ac:dyDescent="0.15">
      <c r="A177" s="89"/>
      <c r="B177" s="214" t="s">
        <v>1049</v>
      </c>
      <c r="C177" s="89" t="s">
        <v>1474</v>
      </c>
      <c r="D177" s="95">
        <v>0</v>
      </c>
      <c r="E177" s="95">
        <v>0</v>
      </c>
      <c r="F177" s="95">
        <v>0</v>
      </c>
      <c r="G177" s="95">
        <v>0</v>
      </c>
      <c r="H177" s="97">
        <v>0</v>
      </c>
      <c r="I177" s="240">
        <f>SUM(G177+H177)</f>
        <v>0</v>
      </c>
    </row>
    <row r="178" spans="1:9" x14ac:dyDescent="0.15">
      <c r="A178" s="89"/>
      <c r="B178" s="214" t="s">
        <v>1050</v>
      </c>
      <c r="C178" s="89" t="s">
        <v>72</v>
      </c>
      <c r="D178" s="92">
        <v>0</v>
      </c>
      <c r="E178" s="92">
        <v>0</v>
      </c>
      <c r="F178" s="92">
        <v>0</v>
      </c>
      <c r="G178" s="140">
        <v>0</v>
      </c>
      <c r="H178" s="97">
        <v>0</v>
      </c>
      <c r="I178" s="240">
        <f t="shared" ref="I178:I205" si="5">SUM(G178+H178)</f>
        <v>0</v>
      </c>
    </row>
    <row r="179" spans="1:9" x14ac:dyDescent="0.15">
      <c r="A179" s="89"/>
      <c r="B179" s="214" t="s">
        <v>1051</v>
      </c>
      <c r="C179" s="89" t="s">
        <v>73</v>
      </c>
      <c r="D179" s="92">
        <v>0</v>
      </c>
      <c r="E179" s="92">
        <v>0</v>
      </c>
      <c r="F179" s="92">
        <v>0</v>
      </c>
      <c r="G179" s="140">
        <v>0</v>
      </c>
      <c r="H179" s="97">
        <v>0</v>
      </c>
      <c r="I179" s="240">
        <f t="shared" si="5"/>
        <v>0</v>
      </c>
    </row>
    <row r="180" spans="1:9" x14ac:dyDescent="0.15">
      <c r="A180" s="89"/>
      <c r="B180" s="214" t="s">
        <v>74</v>
      </c>
      <c r="C180" s="89" t="s">
        <v>75</v>
      </c>
      <c r="D180" s="92">
        <v>0</v>
      </c>
      <c r="E180" s="92">
        <v>0</v>
      </c>
      <c r="F180" s="92">
        <v>0</v>
      </c>
      <c r="G180" s="140">
        <v>0</v>
      </c>
      <c r="H180" s="97">
        <v>0</v>
      </c>
      <c r="I180" s="240">
        <f t="shared" si="5"/>
        <v>0</v>
      </c>
    </row>
    <row r="181" spans="1:9" x14ac:dyDescent="0.15">
      <c r="A181" s="89"/>
      <c r="B181" s="214" t="s">
        <v>76</v>
      </c>
      <c r="C181" s="89" t="s">
        <v>77</v>
      </c>
      <c r="D181" s="92">
        <v>0</v>
      </c>
      <c r="E181" s="92">
        <v>0</v>
      </c>
      <c r="F181" s="92">
        <v>0</v>
      </c>
      <c r="G181" s="140">
        <v>0</v>
      </c>
      <c r="H181" s="97">
        <v>0</v>
      </c>
      <c r="I181" s="240">
        <f t="shared" si="5"/>
        <v>0</v>
      </c>
    </row>
    <row r="182" spans="1:9" x14ac:dyDescent="0.15">
      <c r="A182" s="89"/>
      <c r="B182" s="214" t="s">
        <v>1052</v>
      </c>
      <c r="C182" s="89" t="s">
        <v>78</v>
      </c>
      <c r="D182" s="92">
        <v>0</v>
      </c>
      <c r="E182" s="92">
        <v>0</v>
      </c>
      <c r="F182" s="92">
        <v>0</v>
      </c>
      <c r="G182" s="140">
        <v>0</v>
      </c>
      <c r="H182" s="97">
        <v>0</v>
      </c>
      <c r="I182" s="240">
        <f t="shared" si="5"/>
        <v>0</v>
      </c>
    </row>
    <row r="183" spans="1:9" x14ac:dyDescent="0.15">
      <c r="A183" s="89"/>
      <c r="B183" s="214" t="s">
        <v>81</v>
      </c>
      <c r="C183" s="89" t="s">
        <v>88</v>
      </c>
      <c r="D183" s="92">
        <v>0</v>
      </c>
      <c r="E183" s="92">
        <v>0</v>
      </c>
      <c r="F183" s="92">
        <v>0</v>
      </c>
      <c r="G183" s="140">
        <v>0</v>
      </c>
      <c r="H183" s="97">
        <v>0</v>
      </c>
      <c r="I183" s="240">
        <f t="shared" si="5"/>
        <v>0</v>
      </c>
    </row>
    <row r="184" spans="1:9" x14ac:dyDescent="0.15">
      <c r="A184" s="89"/>
      <c r="B184" s="214" t="s">
        <v>86</v>
      </c>
      <c r="C184" s="89" t="s">
        <v>1080</v>
      </c>
      <c r="D184" s="92">
        <v>0</v>
      </c>
      <c r="E184" s="92">
        <v>0</v>
      </c>
      <c r="F184" s="92">
        <v>0</v>
      </c>
      <c r="G184" s="140">
        <v>0</v>
      </c>
      <c r="H184" s="97">
        <v>0</v>
      </c>
      <c r="I184" s="240">
        <f t="shared" si="5"/>
        <v>0</v>
      </c>
    </row>
    <row r="185" spans="1:9" x14ac:dyDescent="0.15">
      <c r="A185" s="89"/>
      <c r="B185" s="333" t="s">
        <v>485</v>
      </c>
      <c r="C185" s="286" t="s">
        <v>508</v>
      </c>
      <c r="D185" s="92">
        <v>0</v>
      </c>
      <c r="E185" s="92">
        <v>0</v>
      </c>
      <c r="F185" s="92">
        <v>0</v>
      </c>
      <c r="G185" s="140">
        <v>0</v>
      </c>
      <c r="H185" s="97">
        <v>0</v>
      </c>
      <c r="I185" s="240">
        <f t="shared" si="5"/>
        <v>0</v>
      </c>
    </row>
    <row r="186" spans="1:9" x14ac:dyDescent="0.15">
      <c r="A186" s="89"/>
      <c r="B186" s="214" t="s">
        <v>1081</v>
      </c>
      <c r="C186" s="89" t="s">
        <v>591</v>
      </c>
      <c r="D186" s="92">
        <v>0</v>
      </c>
      <c r="E186" s="92">
        <v>0</v>
      </c>
      <c r="F186" s="92">
        <v>0</v>
      </c>
      <c r="G186" s="140">
        <v>0</v>
      </c>
      <c r="H186" s="97">
        <v>0</v>
      </c>
      <c r="I186" s="240">
        <f t="shared" si="5"/>
        <v>0</v>
      </c>
    </row>
    <row r="187" spans="1:9" x14ac:dyDescent="0.15">
      <c r="A187" s="89"/>
      <c r="B187" s="214" t="s">
        <v>1082</v>
      </c>
      <c r="C187" s="89" t="s">
        <v>134</v>
      </c>
      <c r="D187" s="92">
        <v>0</v>
      </c>
      <c r="E187" s="92">
        <v>0</v>
      </c>
      <c r="F187" s="92">
        <v>0</v>
      </c>
      <c r="G187" s="140">
        <v>0</v>
      </c>
      <c r="H187" s="97">
        <v>0</v>
      </c>
      <c r="I187" s="240">
        <f t="shared" si="5"/>
        <v>0</v>
      </c>
    </row>
    <row r="188" spans="1:9" x14ac:dyDescent="0.15">
      <c r="A188" s="89"/>
      <c r="B188" s="214" t="s">
        <v>1083</v>
      </c>
      <c r="C188" s="89" t="s">
        <v>593</v>
      </c>
      <c r="D188" s="92">
        <v>0</v>
      </c>
      <c r="E188" s="92">
        <v>0</v>
      </c>
      <c r="F188" s="92">
        <v>0</v>
      </c>
      <c r="G188" s="140">
        <v>0</v>
      </c>
      <c r="H188" s="97">
        <v>0</v>
      </c>
      <c r="I188" s="240">
        <f t="shared" si="5"/>
        <v>0</v>
      </c>
    </row>
    <row r="189" spans="1:9" x14ac:dyDescent="0.15">
      <c r="A189" s="89"/>
      <c r="B189" s="214" t="s">
        <v>1084</v>
      </c>
      <c r="C189" s="89" t="s">
        <v>594</v>
      </c>
      <c r="D189" s="92">
        <v>0</v>
      </c>
      <c r="E189" s="92">
        <v>0</v>
      </c>
      <c r="F189" s="92">
        <v>0</v>
      </c>
      <c r="G189" s="140">
        <v>0</v>
      </c>
      <c r="H189" s="97">
        <v>0</v>
      </c>
      <c r="I189" s="240">
        <f t="shared" si="5"/>
        <v>0</v>
      </c>
    </row>
    <row r="190" spans="1:9" x14ac:dyDescent="0.15">
      <c r="A190" s="89"/>
      <c r="B190" s="214" t="s">
        <v>1085</v>
      </c>
      <c r="C190" s="89" t="s">
        <v>139</v>
      </c>
      <c r="D190" s="92">
        <v>0</v>
      </c>
      <c r="E190" s="92">
        <v>0</v>
      </c>
      <c r="F190" s="92">
        <v>0</v>
      </c>
      <c r="G190" s="140">
        <v>0</v>
      </c>
      <c r="H190" s="97">
        <v>0</v>
      </c>
      <c r="I190" s="240">
        <f t="shared" si="5"/>
        <v>0</v>
      </c>
    </row>
    <row r="191" spans="1:9" x14ac:dyDescent="0.15">
      <c r="A191" s="89"/>
      <c r="B191" s="214" t="s">
        <v>1087</v>
      </c>
      <c r="C191" s="89" t="s">
        <v>595</v>
      </c>
      <c r="D191" s="92">
        <v>0</v>
      </c>
      <c r="E191" s="92">
        <v>0</v>
      </c>
      <c r="F191" s="92">
        <v>0</v>
      </c>
      <c r="G191" s="140">
        <v>0</v>
      </c>
      <c r="H191" s="97">
        <v>0</v>
      </c>
      <c r="I191" s="240">
        <f t="shared" si="5"/>
        <v>0</v>
      </c>
    </row>
    <row r="192" spans="1:9" x14ac:dyDescent="0.15">
      <c r="A192" s="89"/>
      <c r="B192" s="214" t="s">
        <v>1088</v>
      </c>
      <c r="C192" s="89" t="s">
        <v>597</v>
      </c>
      <c r="D192" s="92">
        <v>0</v>
      </c>
      <c r="E192" s="92">
        <v>0</v>
      </c>
      <c r="F192" s="92">
        <v>0</v>
      </c>
      <c r="G192" s="140">
        <v>0</v>
      </c>
      <c r="H192" s="97">
        <v>0</v>
      </c>
      <c r="I192" s="240">
        <f t="shared" si="5"/>
        <v>0</v>
      </c>
    </row>
    <row r="193" spans="1:9" x14ac:dyDescent="0.15">
      <c r="A193" s="89"/>
      <c r="B193" s="214" t="s">
        <v>598</v>
      </c>
      <c r="C193" s="89" t="s">
        <v>603</v>
      </c>
      <c r="D193" s="92">
        <v>0</v>
      </c>
      <c r="E193" s="92">
        <v>0</v>
      </c>
      <c r="F193" s="92">
        <v>0</v>
      </c>
      <c r="G193" s="140">
        <v>0</v>
      </c>
      <c r="H193" s="97">
        <v>0</v>
      </c>
      <c r="I193" s="240">
        <f t="shared" si="5"/>
        <v>0</v>
      </c>
    </row>
    <row r="194" spans="1:9" x14ac:dyDescent="0.15">
      <c r="A194" s="89"/>
      <c r="B194" s="214" t="s">
        <v>599</v>
      </c>
      <c r="C194" s="89" t="s">
        <v>135</v>
      </c>
      <c r="D194" s="92">
        <v>0</v>
      </c>
      <c r="E194" s="92">
        <v>0</v>
      </c>
      <c r="F194" s="92">
        <v>0</v>
      </c>
      <c r="G194" s="140">
        <v>0</v>
      </c>
      <c r="H194" s="97">
        <v>0</v>
      </c>
      <c r="I194" s="240">
        <f t="shared" si="5"/>
        <v>0</v>
      </c>
    </row>
    <row r="195" spans="1:9" x14ac:dyDescent="0.15">
      <c r="A195" s="89"/>
      <c r="B195" s="214" t="s">
        <v>600</v>
      </c>
      <c r="C195" s="89" t="s">
        <v>108</v>
      </c>
      <c r="D195" s="92">
        <v>0</v>
      </c>
      <c r="E195" s="92">
        <v>0</v>
      </c>
      <c r="F195" s="92">
        <v>0</v>
      </c>
      <c r="G195" s="140">
        <v>0</v>
      </c>
      <c r="H195" s="97">
        <v>0</v>
      </c>
      <c r="I195" s="240">
        <f t="shared" si="5"/>
        <v>0</v>
      </c>
    </row>
    <row r="196" spans="1:9" x14ac:dyDescent="0.15">
      <c r="A196" s="89"/>
      <c r="B196" s="214" t="s">
        <v>601</v>
      </c>
      <c r="C196" s="89" t="s">
        <v>109</v>
      </c>
      <c r="D196" s="92">
        <v>0</v>
      </c>
      <c r="E196" s="92">
        <v>0</v>
      </c>
      <c r="F196" s="92">
        <v>0</v>
      </c>
      <c r="G196" s="140">
        <v>0</v>
      </c>
      <c r="H196" s="97">
        <v>0</v>
      </c>
      <c r="I196" s="240">
        <f t="shared" si="5"/>
        <v>0</v>
      </c>
    </row>
    <row r="197" spans="1:9" x14ac:dyDescent="0.15">
      <c r="A197" s="89"/>
      <c r="B197" s="214" t="s">
        <v>1053</v>
      </c>
      <c r="C197" s="89" t="s">
        <v>110</v>
      </c>
      <c r="D197" s="92">
        <v>0</v>
      </c>
      <c r="E197" s="92">
        <v>0</v>
      </c>
      <c r="F197" s="92">
        <v>0</v>
      </c>
      <c r="G197" s="140">
        <v>0</v>
      </c>
      <c r="H197" s="97">
        <v>0</v>
      </c>
      <c r="I197" s="240">
        <f t="shared" si="5"/>
        <v>0</v>
      </c>
    </row>
    <row r="198" spans="1:9" x14ac:dyDescent="0.15">
      <c r="A198" s="89"/>
      <c r="B198" s="214" t="s">
        <v>602</v>
      </c>
      <c r="C198" s="89" t="s">
        <v>111</v>
      </c>
      <c r="D198" s="92">
        <v>0</v>
      </c>
      <c r="E198" s="92">
        <v>0</v>
      </c>
      <c r="F198" s="92">
        <v>0</v>
      </c>
      <c r="G198" s="140">
        <v>0</v>
      </c>
      <c r="H198" s="97">
        <v>0</v>
      </c>
      <c r="I198" s="240">
        <f t="shared" si="5"/>
        <v>0</v>
      </c>
    </row>
    <row r="199" spans="1:9" x14ac:dyDescent="0.15">
      <c r="A199" s="89"/>
      <c r="B199" s="214" t="s">
        <v>1054</v>
      </c>
      <c r="C199" s="89" t="s">
        <v>114</v>
      </c>
      <c r="D199" s="92">
        <v>0</v>
      </c>
      <c r="E199" s="92">
        <v>0</v>
      </c>
      <c r="F199" s="92">
        <v>0</v>
      </c>
      <c r="G199" s="140">
        <v>0</v>
      </c>
      <c r="H199" s="97">
        <v>0</v>
      </c>
      <c r="I199" s="240">
        <f t="shared" si="5"/>
        <v>0</v>
      </c>
    </row>
    <row r="200" spans="1:9" x14ac:dyDescent="0.15">
      <c r="A200" s="89"/>
      <c r="B200" s="214" t="s">
        <v>451</v>
      </c>
      <c r="C200" s="89" t="s">
        <v>119</v>
      </c>
      <c r="D200" s="92">
        <v>0</v>
      </c>
      <c r="E200" s="92">
        <v>0</v>
      </c>
      <c r="F200" s="92">
        <v>0</v>
      </c>
      <c r="G200" s="140">
        <v>0</v>
      </c>
      <c r="H200" s="97">
        <v>0</v>
      </c>
      <c r="I200" s="240">
        <f t="shared" si="5"/>
        <v>0</v>
      </c>
    </row>
    <row r="201" spans="1:9" x14ac:dyDescent="0.15">
      <c r="A201" s="89"/>
      <c r="B201" s="214" t="s">
        <v>447</v>
      </c>
      <c r="C201" s="89" t="s">
        <v>121</v>
      </c>
      <c r="D201" s="92">
        <v>0</v>
      </c>
      <c r="E201" s="92">
        <v>0</v>
      </c>
      <c r="F201" s="92">
        <v>0</v>
      </c>
      <c r="G201" s="140">
        <v>0</v>
      </c>
      <c r="H201" s="97">
        <v>0</v>
      </c>
      <c r="I201" s="240">
        <f t="shared" si="5"/>
        <v>0</v>
      </c>
    </row>
    <row r="202" spans="1:9" x14ac:dyDescent="0.15">
      <c r="A202" s="89"/>
      <c r="B202" s="214" t="s">
        <v>1055</v>
      </c>
      <c r="C202" s="89" t="s">
        <v>127</v>
      </c>
      <c r="D202" s="92">
        <v>0</v>
      </c>
      <c r="E202" s="92">
        <v>0</v>
      </c>
      <c r="F202" s="92">
        <v>0</v>
      </c>
      <c r="G202" s="140">
        <v>0</v>
      </c>
      <c r="H202" s="97">
        <v>0</v>
      </c>
      <c r="I202" s="240">
        <f t="shared" si="5"/>
        <v>0</v>
      </c>
    </row>
    <row r="203" spans="1:9" x14ac:dyDescent="0.15">
      <c r="A203" s="89"/>
      <c r="B203" s="214" t="s">
        <v>123</v>
      </c>
      <c r="C203" s="89" t="s">
        <v>128</v>
      </c>
      <c r="D203" s="92">
        <v>0</v>
      </c>
      <c r="E203" s="92">
        <v>0</v>
      </c>
      <c r="F203" s="92">
        <v>0</v>
      </c>
      <c r="G203" s="140">
        <v>0</v>
      </c>
      <c r="H203" s="97">
        <v>0</v>
      </c>
      <c r="I203" s="240">
        <f t="shared" si="5"/>
        <v>0</v>
      </c>
    </row>
    <row r="204" spans="1:9" x14ac:dyDescent="0.15">
      <c r="A204" s="89"/>
      <c r="B204" s="214" t="s">
        <v>124</v>
      </c>
      <c r="C204" s="89" t="s">
        <v>129</v>
      </c>
      <c r="D204" s="92">
        <v>0</v>
      </c>
      <c r="E204" s="92">
        <v>0</v>
      </c>
      <c r="F204" s="92">
        <v>0</v>
      </c>
      <c r="G204" s="140">
        <v>0</v>
      </c>
      <c r="H204" s="97">
        <v>0</v>
      </c>
      <c r="I204" s="240">
        <f t="shared" si="5"/>
        <v>0</v>
      </c>
    </row>
    <row r="205" spans="1:9" ht="11.25" thickBot="1" x14ac:dyDescent="0.2">
      <c r="A205" s="89"/>
      <c r="B205" s="214" t="s">
        <v>125</v>
      </c>
      <c r="C205" s="89" t="s">
        <v>130</v>
      </c>
      <c r="D205" s="92">
        <v>0</v>
      </c>
      <c r="E205" s="92">
        <v>0</v>
      </c>
      <c r="F205" s="92">
        <v>0</v>
      </c>
      <c r="G205" s="140">
        <v>0</v>
      </c>
      <c r="H205" s="97">
        <v>0</v>
      </c>
      <c r="I205" s="240">
        <f t="shared" si="5"/>
        <v>0</v>
      </c>
    </row>
    <row r="206" spans="1:9" ht="12" thickTop="1" thickBot="1" x14ac:dyDescent="0.2">
      <c r="A206" s="89"/>
      <c r="B206" s="214"/>
      <c r="C206" s="89" t="s">
        <v>202</v>
      </c>
      <c r="D206" s="111">
        <f>SUM(D176:D205)</f>
        <v>0</v>
      </c>
      <c r="E206" s="111">
        <f>SUM(E176:E205)</f>
        <v>0</v>
      </c>
      <c r="F206" s="111">
        <f>SUM(F176:F205)</f>
        <v>0</v>
      </c>
      <c r="G206" s="111">
        <f>SUM(G176:G205)</f>
        <v>0</v>
      </c>
      <c r="H206" s="111">
        <f>SUM(H176:H205)</f>
        <v>0</v>
      </c>
      <c r="I206" s="239">
        <f>SUM(G206+H206)</f>
        <v>0</v>
      </c>
    </row>
    <row r="207" spans="1:9" ht="11.25" thickTop="1" x14ac:dyDescent="0.15">
      <c r="A207" s="89"/>
      <c r="B207" s="214"/>
      <c r="C207" s="89"/>
      <c r="H207" s="3"/>
      <c r="I207" s="128"/>
    </row>
    <row r="208" spans="1:9" x14ac:dyDescent="0.15">
      <c r="A208" s="210" t="s">
        <v>168</v>
      </c>
      <c r="B208" s="210"/>
      <c r="C208" s="210"/>
      <c r="D208" s="3"/>
      <c r="E208" s="3"/>
      <c r="F208" s="3"/>
      <c r="G208" s="3"/>
      <c r="H208" s="3"/>
      <c r="I208" s="128"/>
    </row>
    <row r="209" spans="1:9" x14ac:dyDescent="0.15">
      <c r="B209" s="214" t="s">
        <v>1048</v>
      </c>
      <c r="C209" s="89" t="s">
        <v>1186</v>
      </c>
      <c r="D209" s="95">
        <v>0</v>
      </c>
      <c r="E209" s="95">
        <v>0</v>
      </c>
      <c r="F209" s="95">
        <v>0</v>
      </c>
      <c r="G209" s="95">
        <v>0</v>
      </c>
      <c r="H209" s="97">
        <v>0</v>
      </c>
      <c r="I209" s="240">
        <f>SUM(G209+H209)</f>
        <v>0</v>
      </c>
    </row>
    <row r="210" spans="1:9" x14ac:dyDescent="0.15">
      <c r="A210" s="89"/>
      <c r="B210" s="214" t="s">
        <v>1049</v>
      </c>
      <c r="C210" s="89" t="s">
        <v>1474</v>
      </c>
      <c r="D210" s="95">
        <v>0</v>
      </c>
      <c r="E210" s="95">
        <v>0</v>
      </c>
      <c r="F210" s="95">
        <v>0</v>
      </c>
      <c r="G210" s="95">
        <v>0</v>
      </c>
      <c r="H210" s="97">
        <v>0</v>
      </c>
      <c r="I210" s="240">
        <f>SUM(G210+H210)</f>
        <v>0</v>
      </c>
    </row>
    <row r="211" spans="1:9" x14ac:dyDescent="0.15">
      <c r="A211" s="89"/>
      <c r="B211" s="214" t="s">
        <v>1050</v>
      </c>
      <c r="C211" s="89" t="s">
        <v>72</v>
      </c>
      <c r="D211" s="92">
        <v>0</v>
      </c>
      <c r="E211" s="92">
        <v>0</v>
      </c>
      <c r="F211" s="92">
        <v>0</v>
      </c>
      <c r="G211" s="140">
        <v>0</v>
      </c>
      <c r="H211" s="97">
        <v>0</v>
      </c>
      <c r="I211" s="240">
        <f t="shared" ref="I211:I239" si="6">SUM(G211+H211)</f>
        <v>0</v>
      </c>
    </row>
    <row r="212" spans="1:9" x14ac:dyDescent="0.15">
      <c r="A212" s="89"/>
      <c r="B212" s="214" t="s">
        <v>1051</v>
      </c>
      <c r="C212" s="89" t="s">
        <v>73</v>
      </c>
      <c r="D212" s="92">
        <v>0</v>
      </c>
      <c r="E212" s="92">
        <v>0</v>
      </c>
      <c r="F212" s="92">
        <v>0</v>
      </c>
      <c r="G212" s="140">
        <v>0</v>
      </c>
      <c r="H212" s="97">
        <v>0</v>
      </c>
      <c r="I212" s="240">
        <f t="shared" si="6"/>
        <v>0</v>
      </c>
    </row>
    <row r="213" spans="1:9" x14ac:dyDescent="0.15">
      <c r="A213" s="89"/>
      <c r="B213" s="214" t="s">
        <v>74</v>
      </c>
      <c r="C213" s="89" t="s">
        <v>75</v>
      </c>
      <c r="D213" s="92">
        <v>0</v>
      </c>
      <c r="E213" s="92">
        <v>0</v>
      </c>
      <c r="F213" s="92">
        <v>0</v>
      </c>
      <c r="G213" s="140">
        <v>0</v>
      </c>
      <c r="H213" s="97">
        <v>0</v>
      </c>
      <c r="I213" s="240">
        <f t="shared" si="6"/>
        <v>0</v>
      </c>
    </row>
    <row r="214" spans="1:9" x14ac:dyDescent="0.15">
      <c r="A214" s="89"/>
      <c r="B214" s="214" t="s">
        <v>76</v>
      </c>
      <c r="C214" s="89" t="s">
        <v>77</v>
      </c>
      <c r="D214" s="92">
        <v>0</v>
      </c>
      <c r="E214" s="92">
        <v>0</v>
      </c>
      <c r="F214" s="92">
        <v>0</v>
      </c>
      <c r="G214" s="140">
        <v>0</v>
      </c>
      <c r="H214" s="97">
        <v>0</v>
      </c>
      <c r="I214" s="240">
        <f t="shared" si="6"/>
        <v>0</v>
      </c>
    </row>
    <row r="215" spans="1:9" x14ac:dyDescent="0.15">
      <c r="A215" s="89"/>
      <c r="B215" s="214" t="s">
        <v>1052</v>
      </c>
      <c r="C215" s="89" t="s">
        <v>78</v>
      </c>
      <c r="D215" s="92">
        <v>0</v>
      </c>
      <c r="E215" s="92">
        <v>0</v>
      </c>
      <c r="F215" s="92">
        <v>0</v>
      </c>
      <c r="G215" s="140">
        <v>0</v>
      </c>
      <c r="H215" s="97">
        <v>0</v>
      </c>
      <c r="I215" s="240">
        <f t="shared" si="6"/>
        <v>0</v>
      </c>
    </row>
    <row r="216" spans="1:9" x14ac:dyDescent="0.15">
      <c r="A216" s="89"/>
      <c r="B216" s="214" t="s">
        <v>81</v>
      </c>
      <c r="C216" s="89" t="s">
        <v>88</v>
      </c>
      <c r="D216" s="92">
        <v>0</v>
      </c>
      <c r="E216" s="92">
        <v>0</v>
      </c>
      <c r="F216" s="92">
        <v>0</v>
      </c>
      <c r="G216" s="140">
        <v>0</v>
      </c>
      <c r="H216" s="97">
        <v>0</v>
      </c>
      <c r="I216" s="240">
        <f t="shared" si="6"/>
        <v>0</v>
      </c>
    </row>
    <row r="217" spans="1:9" x14ac:dyDescent="0.15">
      <c r="A217" s="89"/>
      <c r="B217" s="214" t="s">
        <v>86</v>
      </c>
      <c r="C217" s="89" t="s">
        <v>1080</v>
      </c>
      <c r="D217" s="92">
        <v>0</v>
      </c>
      <c r="E217" s="92">
        <v>0</v>
      </c>
      <c r="F217" s="92">
        <v>0</v>
      </c>
      <c r="G217" s="140">
        <v>0</v>
      </c>
      <c r="H217" s="97">
        <v>0</v>
      </c>
      <c r="I217" s="240">
        <f t="shared" si="6"/>
        <v>0</v>
      </c>
    </row>
    <row r="218" spans="1:9" x14ac:dyDescent="0.15">
      <c r="A218" s="89"/>
      <c r="B218" s="333" t="s">
        <v>485</v>
      </c>
      <c r="C218" s="286" t="s">
        <v>508</v>
      </c>
      <c r="D218" s="92">
        <v>0</v>
      </c>
      <c r="E218" s="92">
        <v>0</v>
      </c>
      <c r="F218" s="92">
        <v>0</v>
      </c>
      <c r="G218" s="140">
        <v>0</v>
      </c>
      <c r="H218" s="97">
        <v>0</v>
      </c>
      <c r="I218" s="240">
        <f t="shared" si="6"/>
        <v>0</v>
      </c>
    </row>
    <row r="219" spans="1:9" x14ac:dyDescent="0.15">
      <c r="A219" s="89"/>
      <c r="B219" s="214" t="s">
        <v>1081</v>
      </c>
      <c r="C219" s="89" t="s">
        <v>591</v>
      </c>
      <c r="D219" s="92">
        <v>0</v>
      </c>
      <c r="E219" s="92">
        <v>0</v>
      </c>
      <c r="F219" s="92">
        <v>0</v>
      </c>
      <c r="G219" s="140">
        <v>0</v>
      </c>
      <c r="H219" s="97">
        <v>0</v>
      </c>
      <c r="I219" s="240">
        <f t="shared" si="6"/>
        <v>0</v>
      </c>
    </row>
    <row r="220" spans="1:9" x14ac:dyDescent="0.15">
      <c r="A220" s="89"/>
      <c r="B220" s="214" t="s">
        <v>1082</v>
      </c>
      <c r="C220" s="89" t="s">
        <v>134</v>
      </c>
      <c r="D220" s="92">
        <v>0</v>
      </c>
      <c r="E220" s="92">
        <v>0</v>
      </c>
      <c r="F220" s="92">
        <v>0</v>
      </c>
      <c r="G220" s="140">
        <v>0</v>
      </c>
      <c r="H220" s="97">
        <v>0</v>
      </c>
      <c r="I220" s="240">
        <f t="shared" si="6"/>
        <v>0</v>
      </c>
    </row>
    <row r="221" spans="1:9" x14ac:dyDescent="0.15">
      <c r="A221" s="89"/>
      <c r="B221" s="214" t="s">
        <v>1083</v>
      </c>
      <c r="C221" s="89" t="s">
        <v>593</v>
      </c>
      <c r="D221" s="92">
        <v>0</v>
      </c>
      <c r="E221" s="92">
        <v>0</v>
      </c>
      <c r="F221" s="92">
        <v>0</v>
      </c>
      <c r="G221" s="140">
        <v>0</v>
      </c>
      <c r="H221" s="97">
        <v>0</v>
      </c>
      <c r="I221" s="240">
        <f t="shared" si="6"/>
        <v>0</v>
      </c>
    </row>
    <row r="222" spans="1:9" x14ac:dyDescent="0.15">
      <c r="A222" s="89"/>
      <c r="B222" s="214" t="s">
        <v>1084</v>
      </c>
      <c r="C222" s="89" t="s">
        <v>594</v>
      </c>
      <c r="D222" s="92">
        <v>0</v>
      </c>
      <c r="E222" s="92">
        <v>0</v>
      </c>
      <c r="F222" s="92">
        <v>0</v>
      </c>
      <c r="G222" s="140">
        <v>0</v>
      </c>
      <c r="H222" s="97">
        <v>0</v>
      </c>
      <c r="I222" s="240">
        <f t="shared" si="6"/>
        <v>0</v>
      </c>
    </row>
    <row r="223" spans="1:9" x14ac:dyDescent="0.15">
      <c r="A223" s="89"/>
      <c r="B223" s="214" t="s">
        <v>1085</v>
      </c>
      <c r="C223" s="89" t="s">
        <v>139</v>
      </c>
      <c r="D223" s="92">
        <v>0</v>
      </c>
      <c r="E223" s="92">
        <v>0</v>
      </c>
      <c r="F223" s="92">
        <v>0</v>
      </c>
      <c r="G223" s="140">
        <v>0</v>
      </c>
      <c r="H223" s="97">
        <v>0</v>
      </c>
      <c r="I223" s="240">
        <f t="shared" si="6"/>
        <v>0</v>
      </c>
    </row>
    <row r="224" spans="1:9" x14ac:dyDescent="0.15">
      <c r="A224" s="89"/>
      <c r="B224" s="214" t="s">
        <v>1086</v>
      </c>
      <c r="C224" s="89" t="s">
        <v>140</v>
      </c>
      <c r="D224" s="92">
        <v>0</v>
      </c>
      <c r="E224" s="92">
        <v>0</v>
      </c>
      <c r="F224" s="92">
        <v>0</v>
      </c>
      <c r="G224" s="140">
        <v>0</v>
      </c>
      <c r="H224" s="97">
        <v>0</v>
      </c>
      <c r="I224" s="240">
        <f t="shared" si="6"/>
        <v>0</v>
      </c>
    </row>
    <row r="225" spans="1:9" x14ac:dyDescent="0.15">
      <c r="A225" s="89"/>
      <c r="B225" s="214" t="s">
        <v>1087</v>
      </c>
      <c r="C225" s="89" t="s">
        <v>595</v>
      </c>
      <c r="D225" s="92">
        <v>0</v>
      </c>
      <c r="E225" s="92">
        <v>0</v>
      </c>
      <c r="F225" s="92">
        <v>0</v>
      </c>
      <c r="G225" s="140">
        <v>0</v>
      </c>
      <c r="H225" s="97">
        <v>0</v>
      </c>
      <c r="I225" s="240">
        <f t="shared" si="6"/>
        <v>0</v>
      </c>
    </row>
    <row r="226" spans="1:9" x14ac:dyDescent="0.15">
      <c r="A226" s="89"/>
      <c r="B226" s="214" t="s">
        <v>1088</v>
      </c>
      <c r="C226" s="89" t="s">
        <v>597</v>
      </c>
      <c r="D226" s="92">
        <v>0</v>
      </c>
      <c r="E226" s="92">
        <v>0</v>
      </c>
      <c r="F226" s="92">
        <v>0</v>
      </c>
      <c r="G226" s="140">
        <v>0</v>
      </c>
      <c r="H226" s="97">
        <v>0</v>
      </c>
      <c r="I226" s="240">
        <f t="shared" si="6"/>
        <v>0</v>
      </c>
    </row>
    <row r="227" spans="1:9" x14ac:dyDescent="0.15">
      <c r="A227" s="89"/>
      <c r="B227" s="214" t="s">
        <v>598</v>
      </c>
      <c r="C227" s="89" t="s">
        <v>603</v>
      </c>
      <c r="D227" s="92">
        <v>0</v>
      </c>
      <c r="E227" s="92">
        <v>0</v>
      </c>
      <c r="F227" s="92">
        <v>0</v>
      </c>
      <c r="G227" s="140">
        <v>0</v>
      </c>
      <c r="H227" s="97">
        <v>0</v>
      </c>
      <c r="I227" s="240">
        <f t="shared" si="6"/>
        <v>0</v>
      </c>
    </row>
    <row r="228" spans="1:9" x14ac:dyDescent="0.15">
      <c r="A228" s="89"/>
      <c r="B228" s="214" t="s">
        <v>599</v>
      </c>
      <c r="C228" s="89" t="s">
        <v>135</v>
      </c>
      <c r="D228" s="92">
        <v>0</v>
      </c>
      <c r="E228" s="92">
        <v>0</v>
      </c>
      <c r="F228" s="92">
        <v>0</v>
      </c>
      <c r="G228" s="140">
        <v>0</v>
      </c>
      <c r="H228" s="97">
        <v>0</v>
      </c>
      <c r="I228" s="240">
        <f t="shared" si="6"/>
        <v>0</v>
      </c>
    </row>
    <row r="229" spans="1:9" x14ac:dyDescent="0.15">
      <c r="A229" s="89"/>
      <c r="B229" s="214" t="s">
        <v>600</v>
      </c>
      <c r="C229" s="89" t="s">
        <v>108</v>
      </c>
      <c r="D229" s="92">
        <v>0</v>
      </c>
      <c r="E229" s="92">
        <v>0</v>
      </c>
      <c r="F229" s="92">
        <v>0</v>
      </c>
      <c r="G229" s="140">
        <v>0</v>
      </c>
      <c r="H229" s="97">
        <v>0</v>
      </c>
      <c r="I229" s="240">
        <f t="shared" si="6"/>
        <v>0</v>
      </c>
    </row>
    <row r="230" spans="1:9" x14ac:dyDescent="0.15">
      <c r="A230" s="89"/>
      <c r="B230" s="214" t="s">
        <v>601</v>
      </c>
      <c r="C230" s="89" t="s">
        <v>109</v>
      </c>
      <c r="D230" s="92">
        <v>0</v>
      </c>
      <c r="E230" s="92">
        <v>0</v>
      </c>
      <c r="F230" s="92">
        <v>0</v>
      </c>
      <c r="G230" s="140">
        <v>0</v>
      </c>
      <c r="H230" s="97">
        <v>0</v>
      </c>
      <c r="I230" s="240">
        <f t="shared" si="6"/>
        <v>0</v>
      </c>
    </row>
    <row r="231" spans="1:9" x14ac:dyDescent="0.15">
      <c r="A231" s="89"/>
      <c r="B231" s="214" t="s">
        <v>1053</v>
      </c>
      <c r="C231" s="89" t="s">
        <v>110</v>
      </c>
      <c r="D231" s="92">
        <v>0</v>
      </c>
      <c r="E231" s="92">
        <v>0</v>
      </c>
      <c r="F231" s="92">
        <v>0</v>
      </c>
      <c r="G231" s="140">
        <v>0</v>
      </c>
      <c r="H231" s="97">
        <v>0</v>
      </c>
      <c r="I231" s="240">
        <f t="shared" si="6"/>
        <v>0</v>
      </c>
    </row>
    <row r="232" spans="1:9" x14ac:dyDescent="0.15">
      <c r="A232" s="89"/>
      <c r="B232" s="214" t="s">
        <v>602</v>
      </c>
      <c r="C232" s="89" t="s">
        <v>111</v>
      </c>
      <c r="D232" s="92">
        <v>0</v>
      </c>
      <c r="E232" s="92">
        <v>0</v>
      </c>
      <c r="F232" s="92">
        <v>0</v>
      </c>
      <c r="G232" s="140">
        <v>0</v>
      </c>
      <c r="H232" s="97">
        <v>0</v>
      </c>
      <c r="I232" s="240">
        <f t="shared" si="6"/>
        <v>0</v>
      </c>
    </row>
    <row r="233" spans="1:9" x14ac:dyDescent="0.15">
      <c r="A233" s="89"/>
      <c r="B233" s="214" t="s">
        <v>1054</v>
      </c>
      <c r="C233" s="89" t="s">
        <v>114</v>
      </c>
      <c r="D233" s="92">
        <v>0</v>
      </c>
      <c r="E233" s="92">
        <v>0</v>
      </c>
      <c r="F233" s="92">
        <v>0</v>
      </c>
      <c r="G233" s="140">
        <v>0</v>
      </c>
      <c r="H233" s="97">
        <v>0</v>
      </c>
      <c r="I233" s="240">
        <f t="shared" si="6"/>
        <v>0</v>
      </c>
    </row>
    <row r="234" spans="1:9" x14ac:dyDescent="0.15">
      <c r="A234" s="89"/>
      <c r="B234" s="214" t="s">
        <v>451</v>
      </c>
      <c r="C234" s="89" t="s">
        <v>119</v>
      </c>
      <c r="D234" s="92">
        <v>0</v>
      </c>
      <c r="E234" s="92">
        <v>0</v>
      </c>
      <c r="F234" s="92">
        <v>0</v>
      </c>
      <c r="G234" s="140">
        <v>0</v>
      </c>
      <c r="H234" s="97">
        <v>0</v>
      </c>
      <c r="I234" s="240">
        <f t="shared" si="6"/>
        <v>0</v>
      </c>
    </row>
    <row r="235" spans="1:9" x14ac:dyDescent="0.15">
      <c r="A235" s="89"/>
      <c r="B235" s="214" t="s">
        <v>447</v>
      </c>
      <c r="C235" s="89" t="s">
        <v>121</v>
      </c>
      <c r="D235" s="92">
        <v>0</v>
      </c>
      <c r="E235" s="92">
        <v>0</v>
      </c>
      <c r="F235" s="92">
        <v>0</v>
      </c>
      <c r="G235" s="140">
        <v>0</v>
      </c>
      <c r="H235" s="97">
        <v>0</v>
      </c>
      <c r="I235" s="240">
        <f t="shared" si="6"/>
        <v>0</v>
      </c>
    </row>
    <row r="236" spans="1:9" x14ac:dyDescent="0.15">
      <c r="A236" s="89"/>
      <c r="B236" s="214" t="s">
        <v>1055</v>
      </c>
      <c r="C236" s="89" t="s">
        <v>127</v>
      </c>
      <c r="D236" s="92">
        <v>0</v>
      </c>
      <c r="E236" s="92">
        <v>0</v>
      </c>
      <c r="F236" s="92">
        <v>0</v>
      </c>
      <c r="G236" s="140">
        <v>0</v>
      </c>
      <c r="H236" s="97">
        <v>0</v>
      </c>
      <c r="I236" s="240">
        <f t="shared" si="6"/>
        <v>0</v>
      </c>
    </row>
    <row r="237" spans="1:9" x14ac:dyDescent="0.15">
      <c r="A237" s="89"/>
      <c r="B237" s="214" t="s">
        <v>123</v>
      </c>
      <c r="C237" s="89" t="s">
        <v>128</v>
      </c>
      <c r="D237" s="92">
        <v>0</v>
      </c>
      <c r="E237" s="92">
        <v>0</v>
      </c>
      <c r="F237" s="92">
        <v>0</v>
      </c>
      <c r="G237" s="140">
        <v>0</v>
      </c>
      <c r="H237" s="97">
        <v>0</v>
      </c>
      <c r="I237" s="240">
        <f t="shared" si="6"/>
        <v>0</v>
      </c>
    </row>
    <row r="238" spans="1:9" x14ac:dyDescent="0.15">
      <c r="A238" s="89"/>
      <c r="B238" s="214" t="s">
        <v>124</v>
      </c>
      <c r="C238" s="89" t="s">
        <v>129</v>
      </c>
      <c r="D238" s="92">
        <v>0</v>
      </c>
      <c r="E238" s="92">
        <v>0</v>
      </c>
      <c r="F238" s="92">
        <v>0</v>
      </c>
      <c r="G238" s="140">
        <v>0</v>
      </c>
      <c r="H238" s="97">
        <v>0</v>
      </c>
      <c r="I238" s="240">
        <f t="shared" si="6"/>
        <v>0</v>
      </c>
    </row>
    <row r="239" spans="1:9" ht="11.25" thickBot="1" x14ac:dyDescent="0.2">
      <c r="A239" s="89"/>
      <c r="B239" s="214" t="s">
        <v>125</v>
      </c>
      <c r="C239" s="89" t="s">
        <v>130</v>
      </c>
      <c r="D239" s="92">
        <v>0</v>
      </c>
      <c r="E239" s="92">
        <v>0</v>
      </c>
      <c r="F239" s="92">
        <v>0</v>
      </c>
      <c r="G239" s="140">
        <v>0</v>
      </c>
      <c r="H239" s="97">
        <v>0</v>
      </c>
      <c r="I239" s="240">
        <f t="shared" si="6"/>
        <v>0</v>
      </c>
    </row>
    <row r="240" spans="1:9" ht="12" thickTop="1" thickBot="1" x14ac:dyDescent="0.2">
      <c r="A240" s="89"/>
      <c r="B240" s="214"/>
      <c r="C240" s="89" t="s">
        <v>169</v>
      </c>
      <c r="D240" s="111">
        <f>SUM(D209:D239)</f>
        <v>0</v>
      </c>
      <c r="E240" s="111">
        <f>SUM(E209:E239)</f>
        <v>0</v>
      </c>
      <c r="F240" s="111">
        <f>SUM(F209:F239)</f>
        <v>0</v>
      </c>
      <c r="G240" s="111">
        <f>SUM(G209:G239)</f>
        <v>0</v>
      </c>
      <c r="H240" s="111">
        <f>SUM(H209:H239)</f>
        <v>0</v>
      </c>
      <c r="I240" s="111">
        <f>SUM(G240+H240)</f>
        <v>0</v>
      </c>
    </row>
    <row r="241" spans="1:9" ht="11.25" thickTop="1" x14ac:dyDescent="0.15">
      <c r="A241" s="210"/>
      <c r="B241" s="210"/>
      <c r="C241" s="210"/>
      <c r="D241" s="3"/>
      <c r="E241" s="3"/>
      <c r="F241" s="3"/>
      <c r="G241" s="3"/>
      <c r="H241" s="3"/>
      <c r="I241" s="128"/>
    </row>
    <row r="242" spans="1:9" x14ac:dyDescent="0.15">
      <c r="A242" s="210" t="s">
        <v>461</v>
      </c>
      <c r="B242" s="89"/>
      <c r="C242" s="89"/>
      <c r="D242" s="3"/>
      <c r="E242" s="3"/>
      <c r="F242" s="3"/>
      <c r="G242" s="3"/>
      <c r="H242" s="3"/>
      <c r="I242" s="128"/>
    </row>
    <row r="243" spans="1:9" x14ac:dyDescent="0.15">
      <c r="B243" s="214" t="s">
        <v>1048</v>
      </c>
      <c r="C243" s="89" t="s">
        <v>1186</v>
      </c>
      <c r="D243" s="95">
        <v>0</v>
      </c>
      <c r="E243" s="95">
        <v>0</v>
      </c>
      <c r="F243" s="95">
        <v>0</v>
      </c>
      <c r="G243" s="95">
        <v>0</v>
      </c>
      <c r="H243" s="97">
        <v>0</v>
      </c>
      <c r="I243" s="240">
        <f>SUM(G243+H243)</f>
        <v>0</v>
      </c>
    </row>
    <row r="244" spans="1:9" x14ac:dyDescent="0.15">
      <c r="A244" s="89"/>
      <c r="B244" s="214" t="s">
        <v>1049</v>
      </c>
      <c r="C244" s="89" t="s">
        <v>1474</v>
      </c>
      <c r="D244" s="95">
        <v>0</v>
      </c>
      <c r="E244" s="95">
        <v>0</v>
      </c>
      <c r="F244" s="95">
        <v>0</v>
      </c>
      <c r="G244" s="95">
        <v>0</v>
      </c>
      <c r="H244" s="97">
        <v>0</v>
      </c>
      <c r="I244" s="240">
        <f>SUM(G244+H244)</f>
        <v>0</v>
      </c>
    </row>
    <row r="245" spans="1:9" x14ac:dyDescent="0.15">
      <c r="A245" s="89"/>
      <c r="B245" s="214" t="s">
        <v>1050</v>
      </c>
      <c r="C245" s="89" t="s">
        <v>72</v>
      </c>
      <c r="D245" s="92">
        <v>0</v>
      </c>
      <c r="E245" s="92">
        <v>0</v>
      </c>
      <c r="F245" s="92">
        <v>0</v>
      </c>
      <c r="G245" s="140">
        <v>0</v>
      </c>
      <c r="H245" s="97">
        <v>0</v>
      </c>
      <c r="I245" s="240">
        <f t="shared" ref="I245:I274" si="7">SUM(G245+H245)</f>
        <v>0</v>
      </c>
    </row>
    <row r="246" spans="1:9" x14ac:dyDescent="0.15">
      <c r="A246" s="89"/>
      <c r="B246" s="214" t="s">
        <v>1051</v>
      </c>
      <c r="C246" s="89" t="s">
        <v>73</v>
      </c>
      <c r="D246" s="92">
        <v>0</v>
      </c>
      <c r="E246" s="92">
        <v>0</v>
      </c>
      <c r="F246" s="92">
        <v>0</v>
      </c>
      <c r="G246" s="140">
        <v>0</v>
      </c>
      <c r="H246" s="97">
        <v>0</v>
      </c>
      <c r="I246" s="240">
        <f t="shared" si="7"/>
        <v>0</v>
      </c>
    </row>
    <row r="247" spans="1:9" x14ac:dyDescent="0.15">
      <c r="A247" s="89"/>
      <c r="B247" s="214" t="s">
        <v>74</v>
      </c>
      <c r="C247" s="89" t="s">
        <v>75</v>
      </c>
      <c r="D247" s="92">
        <v>0</v>
      </c>
      <c r="E247" s="92">
        <v>0</v>
      </c>
      <c r="F247" s="92">
        <v>0</v>
      </c>
      <c r="G247" s="140">
        <v>0</v>
      </c>
      <c r="H247" s="97">
        <v>0</v>
      </c>
      <c r="I247" s="240">
        <f t="shared" si="7"/>
        <v>0</v>
      </c>
    </row>
    <row r="248" spans="1:9" x14ac:dyDescent="0.15">
      <c r="A248" s="89"/>
      <c r="B248" s="214" t="s">
        <v>76</v>
      </c>
      <c r="C248" s="89" t="s">
        <v>77</v>
      </c>
      <c r="D248" s="92">
        <v>0</v>
      </c>
      <c r="E248" s="92">
        <v>0</v>
      </c>
      <c r="F248" s="92">
        <v>0</v>
      </c>
      <c r="G248" s="140">
        <v>0</v>
      </c>
      <c r="H248" s="97">
        <v>0</v>
      </c>
      <c r="I248" s="240">
        <f t="shared" si="7"/>
        <v>0</v>
      </c>
    </row>
    <row r="249" spans="1:9" x14ac:dyDescent="0.15">
      <c r="A249" s="89"/>
      <c r="B249" s="214" t="s">
        <v>1052</v>
      </c>
      <c r="C249" s="89" t="s">
        <v>78</v>
      </c>
      <c r="D249" s="92">
        <v>0</v>
      </c>
      <c r="E249" s="92">
        <v>0</v>
      </c>
      <c r="F249" s="92">
        <v>0</v>
      </c>
      <c r="G249" s="140">
        <v>0</v>
      </c>
      <c r="H249" s="97">
        <v>0</v>
      </c>
      <c r="I249" s="240">
        <f t="shared" si="7"/>
        <v>0</v>
      </c>
    </row>
    <row r="250" spans="1:9" x14ac:dyDescent="0.15">
      <c r="A250" s="89"/>
      <c r="B250" s="214" t="s">
        <v>81</v>
      </c>
      <c r="C250" s="89" t="s">
        <v>88</v>
      </c>
      <c r="D250" s="92">
        <v>0</v>
      </c>
      <c r="E250" s="92">
        <v>0</v>
      </c>
      <c r="F250" s="92">
        <v>0</v>
      </c>
      <c r="G250" s="140">
        <v>0</v>
      </c>
      <c r="H250" s="97">
        <v>0</v>
      </c>
      <c r="I250" s="240">
        <f t="shared" si="7"/>
        <v>0</v>
      </c>
    </row>
    <row r="251" spans="1:9" x14ac:dyDescent="0.15">
      <c r="A251" s="89"/>
      <c r="B251" s="214" t="s">
        <v>86</v>
      </c>
      <c r="C251" s="89" t="s">
        <v>1080</v>
      </c>
      <c r="D251" s="92">
        <v>0</v>
      </c>
      <c r="E251" s="92">
        <v>0</v>
      </c>
      <c r="F251" s="92">
        <v>0</v>
      </c>
      <c r="G251" s="140">
        <v>0</v>
      </c>
      <c r="H251" s="97">
        <v>0</v>
      </c>
      <c r="I251" s="240">
        <f t="shared" si="7"/>
        <v>0</v>
      </c>
    </row>
    <row r="252" spans="1:9" x14ac:dyDescent="0.15">
      <c r="A252" s="89"/>
      <c r="B252" s="333" t="s">
        <v>485</v>
      </c>
      <c r="C252" s="286" t="s">
        <v>508</v>
      </c>
      <c r="D252" s="92">
        <v>0</v>
      </c>
      <c r="E252" s="92">
        <v>0</v>
      </c>
      <c r="F252" s="92">
        <v>0</v>
      </c>
      <c r="G252" s="140">
        <v>0</v>
      </c>
      <c r="H252" s="97">
        <v>0</v>
      </c>
      <c r="I252" s="240">
        <f t="shared" si="7"/>
        <v>0</v>
      </c>
    </row>
    <row r="253" spans="1:9" x14ac:dyDescent="0.15">
      <c r="A253" s="89"/>
      <c r="B253" s="214" t="s">
        <v>1081</v>
      </c>
      <c r="C253" s="89" t="s">
        <v>591</v>
      </c>
      <c r="D253" s="92">
        <v>0</v>
      </c>
      <c r="E253" s="92">
        <v>0</v>
      </c>
      <c r="F253" s="92">
        <v>0</v>
      </c>
      <c r="G253" s="140">
        <v>0</v>
      </c>
      <c r="H253" s="97">
        <v>0</v>
      </c>
      <c r="I253" s="240">
        <f t="shared" si="7"/>
        <v>0</v>
      </c>
    </row>
    <row r="254" spans="1:9" x14ac:dyDescent="0.15">
      <c r="A254" s="89"/>
      <c r="B254" s="214" t="s">
        <v>1082</v>
      </c>
      <c r="C254" s="89" t="s">
        <v>134</v>
      </c>
      <c r="D254" s="92">
        <v>0</v>
      </c>
      <c r="E254" s="92">
        <v>0</v>
      </c>
      <c r="F254" s="92">
        <v>0</v>
      </c>
      <c r="G254" s="140">
        <v>0</v>
      </c>
      <c r="H254" s="97">
        <v>0</v>
      </c>
      <c r="I254" s="240">
        <f t="shared" si="7"/>
        <v>0</v>
      </c>
    </row>
    <row r="255" spans="1:9" x14ac:dyDescent="0.15">
      <c r="A255" s="89"/>
      <c r="B255" s="214" t="s">
        <v>1083</v>
      </c>
      <c r="C255" s="89" t="s">
        <v>593</v>
      </c>
      <c r="D255" s="92">
        <v>0</v>
      </c>
      <c r="E255" s="92">
        <v>0</v>
      </c>
      <c r="F255" s="92">
        <v>0</v>
      </c>
      <c r="G255" s="140">
        <v>0</v>
      </c>
      <c r="H255" s="97">
        <v>0</v>
      </c>
      <c r="I255" s="240">
        <f t="shared" si="7"/>
        <v>0</v>
      </c>
    </row>
    <row r="256" spans="1:9" x14ac:dyDescent="0.15">
      <c r="A256" s="89"/>
      <c r="B256" s="214" t="s">
        <v>1084</v>
      </c>
      <c r="C256" s="89" t="s">
        <v>594</v>
      </c>
      <c r="D256" s="92">
        <v>0</v>
      </c>
      <c r="E256" s="92">
        <v>0</v>
      </c>
      <c r="F256" s="92">
        <v>0</v>
      </c>
      <c r="G256" s="140">
        <v>0</v>
      </c>
      <c r="H256" s="97">
        <v>0</v>
      </c>
      <c r="I256" s="240">
        <f t="shared" si="7"/>
        <v>0</v>
      </c>
    </row>
    <row r="257" spans="1:9" x14ac:dyDescent="0.15">
      <c r="A257" s="89"/>
      <c r="B257" s="214" t="s">
        <v>1085</v>
      </c>
      <c r="C257" s="89" t="s">
        <v>139</v>
      </c>
      <c r="D257" s="92">
        <v>0</v>
      </c>
      <c r="E257" s="92">
        <v>0</v>
      </c>
      <c r="F257" s="92">
        <v>0</v>
      </c>
      <c r="G257" s="140">
        <v>0</v>
      </c>
      <c r="H257" s="97">
        <v>0</v>
      </c>
      <c r="I257" s="240">
        <f t="shared" si="7"/>
        <v>0</v>
      </c>
    </row>
    <row r="258" spans="1:9" x14ac:dyDescent="0.15">
      <c r="A258" s="89"/>
      <c r="B258" s="214" t="s">
        <v>1086</v>
      </c>
      <c r="C258" s="89" t="s">
        <v>140</v>
      </c>
      <c r="D258" s="92">
        <v>0</v>
      </c>
      <c r="E258" s="92">
        <v>0</v>
      </c>
      <c r="F258" s="92">
        <v>0</v>
      </c>
      <c r="G258" s="140">
        <v>0</v>
      </c>
      <c r="H258" s="97">
        <v>0</v>
      </c>
      <c r="I258" s="240">
        <f t="shared" si="7"/>
        <v>0</v>
      </c>
    </row>
    <row r="259" spans="1:9" x14ac:dyDescent="0.15">
      <c r="A259" s="89"/>
      <c r="B259" s="214" t="s">
        <v>1087</v>
      </c>
      <c r="C259" s="89" t="s">
        <v>595</v>
      </c>
      <c r="D259" s="92">
        <v>0</v>
      </c>
      <c r="E259" s="92">
        <v>0</v>
      </c>
      <c r="F259" s="92">
        <v>0</v>
      </c>
      <c r="G259" s="140">
        <v>0</v>
      </c>
      <c r="H259" s="97">
        <v>0</v>
      </c>
      <c r="I259" s="240">
        <f t="shared" si="7"/>
        <v>0</v>
      </c>
    </row>
    <row r="260" spans="1:9" x14ac:dyDescent="0.15">
      <c r="A260" s="89"/>
      <c r="B260" s="214" t="s">
        <v>1088</v>
      </c>
      <c r="C260" s="89" t="s">
        <v>597</v>
      </c>
      <c r="D260" s="92">
        <v>0</v>
      </c>
      <c r="E260" s="92">
        <v>0</v>
      </c>
      <c r="F260" s="92">
        <v>0</v>
      </c>
      <c r="G260" s="140">
        <v>0</v>
      </c>
      <c r="H260" s="97">
        <v>0</v>
      </c>
      <c r="I260" s="240">
        <f t="shared" si="7"/>
        <v>0</v>
      </c>
    </row>
    <row r="261" spans="1:9" x14ac:dyDescent="0.15">
      <c r="A261" s="89"/>
      <c r="B261" s="214" t="s">
        <v>598</v>
      </c>
      <c r="C261" s="89" t="s">
        <v>603</v>
      </c>
      <c r="D261" s="92">
        <v>0</v>
      </c>
      <c r="E261" s="92">
        <v>0</v>
      </c>
      <c r="F261" s="92">
        <v>0</v>
      </c>
      <c r="G261" s="140">
        <v>0</v>
      </c>
      <c r="H261" s="97">
        <v>0</v>
      </c>
      <c r="I261" s="240">
        <f t="shared" si="7"/>
        <v>0</v>
      </c>
    </row>
    <row r="262" spans="1:9" x14ac:dyDescent="0.15">
      <c r="A262" s="89"/>
      <c r="B262" s="214" t="s">
        <v>599</v>
      </c>
      <c r="C262" s="89" t="s">
        <v>135</v>
      </c>
      <c r="D262" s="92">
        <v>0</v>
      </c>
      <c r="E262" s="92">
        <v>0</v>
      </c>
      <c r="F262" s="92">
        <v>0</v>
      </c>
      <c r="G262" s="140">
        <v>0</v>
      </c>
      <c r="H262" s="97">
        <v>0</v>
      </c>
      <c r="I262" s="240">
        <f t="shared" si="7"/>
        <v>0</v>
      </c>
    </row>
    <row r="263" spans="1:9" x14ac:dyDescent="0.15">
      <c r="A263" s="89"/>
      <c r="B263" s="214" t="s">
        <v>600</v>
      </c>
      <c r="C263" s="89" t="s">
        <v>108</v>
      </c>
      <c r="D263" s="92">
        <v>0</v>
      </c>
      <c r="E263" s="92">
        <v>0</v>
      </c>
      <c r="F263" s="92">
        <v>0</v>
      </c>
      <c r="G263" s="140">
        <v>0</v>
      </c>
      <c r="H263" s="97">
        <v>0</v>
      </c>
      <c r="I263" s="240">
        <f t="shared" si="7"/>
        <v>0</v>
      </c>
    </row>
    <row r="264" spans="1:9" x14ac:dyDescent="0.15">
      <c r="A264" s="89"/>
      <c r="B264" s="214" t="s">
        <v>601</v>
      </c>
      <c r="C264" s="89" t="s">
        <v>109</v>
      </c>
      <c r="D264" s="92">
        <v>0</v>
      </c>
      <c r="E264" s="92">
        <v>0</v>
      </c>
      <c r="F264" s="92">
        <v>0</v>
      </c>
      <c r="G264" s="140">
        <v>0</v>
      </c>
      <c r="H264" s="97">
        <v>0</v>
      </c>
      <c r="I264" s="240">
        <f t="shared" si="7"/>
        <v>0</v>
      </c>
    </row>
    <row r="265" spans="1:9" x14ac:dyDescent="0.15">
      <c r="A265" s="89"/>
      <c r="B265" s="214" t="s">
        <v>1053</v>
      </c>
      <c r="C265" s="89" t="s">
        <v>110</v>
      </c>
      <c r="D265" s="92">
        <v>0</v>
      </c>
      <c r="E265" s="92">
        <v>0</v>
      </c>
      <c r="F265" s="92">
        <v>0</v>
      </c>
      <c r="G265" s="140">
        <v>0</v>
      </c>
      <c r="H265" s="97">
        <v>0</v>
      </c>
      <c r="I265" s="240">
        <f t="shared" si="7"/>
        <v>0</v>
      </c>
    </row>
    <row r="266" spans="1:9" x14ac:dyDescent="0.15">
      <c r="A266" s="89"/>
      <c r="B266" s="214" t="s">
        <v>602</v>
      </c>
      <c r="C266" s="89" t="s">
        <v>111</v>
      </c>
      <c r="D266" s="92">
        <v>0</v>
      </c>
      <c r="E266" s="92">
        <v>0</v>
      </c>
      <c r="F266" s="92">
        <v>0</v>
      </c>
      <c r="G266" s="140">
        <v>0</v>
      </c>
      <c r="H266" s="97">
        <v>0</v>
      </c>
      <c r="I266" s="240">
        <f t="shared" si="7"/>
        <v>0</v>
      </c>
    </row>
    <row r="267" spans="1:9" x14ac:dyDescent="0.15">
      <c r="A267" s="89"/>
      <c r="B267" s="214" t="s">
        <v>1054</v>
      </c>
      <c r="C267" s="89" t="s">
        <v>114</v>
      </c>
      <c r="D267" s="92">
        <v>0</v>
      </c>
      <c r="E267" s="92">
        <v>0</v>
      </c>
      <c r="F267" s="92">
        <v>0</v>
      </c>
      <c r="G267" s="140">
        <v>0</v>
      </c>
      <c r="H267" s="97">
        <v>0</v>
      </c>
      <c r="I267" s="240">
        <f t="shared" si="7"/>
        <v>0</v>
      </c>
    </row>
    <row r="268" spans="1:9" x14ac:dyDescent="0.15">
      <c r="A268" s="89"/>
      <c r="B268" s="214" t="s">
        <v>451</v>
      </c>
      <c r="C268" s="89" t="s">
        <v>119</v>
      </c>
      <c r="D268" s="92">
        <v>0</v>
      </c>
      <c r="E268" s="92">
        <v>0</v>
      </c>
      <c r="F268" s="92">
        <v>0</v>
      </c>
      <c r="G268" s="140">
        <v>0</v>
      </c>
      <c r="H268" s="97">
        <v>0</v>
      </c>
      <c r="I268" s="240">
        <f t="shared" si="7"/>
        <v>0</v>
      </c>
    </row>
    <row r="269" spans="1:9" x14ac:dyDescent="0.15">
      <c r="A269" s="89"/>
      <c r="B269" s="214" t="s">
        <v>447</v>
      </c>
      <c r="C269" s="89" t="s">
        <v>121</v>
      </c>
      <c r="D269" s="92">
        <v>0</v>
      </c>
      <c r="E269" s="92">
        <v>0</v>
      </c>
      <c r="F269" s="92">
        <v>0</v>
      </c>
      <c r="G269" s="140">
        <v>0</v>
      </c>
      <c r="H269" s="97">
        <v>0</v>
      </c>
      <c r="I269" s="240">
        <f t="shared" si="7"/>
        <v>0</v>
      </c>
    </row>
    <row r="270" spans="1:9" x14ac:dyDescent="0.15">
      <c r="A270" s="89"/>
      <c r="B270" s="214" t="s">
        <v>1055</v>
      </c>
      <c r="C270" s="89" t="s">
        <v>127</v>
      </c>
      <c r="D270" s="92">
        <v>0</v>
      </c>
      <c r="E270" s="92">
        <v>0</v>
      </c>
      <c r="F270" s="92">
        <v>0</v>
      </c>
      <c r="G270" s="140">
        <v>0</v>
      </c>
      <c r="H270" s="97">
        <v>0</v>
      </c>
      <c r="I270" s="240">
        <f t="shared" si="7"/>
        <v>0</v>
      </c>
    </row>
    <row r="271" spans="1:9" x14ac:dyDescent="0.15">
      <c r="A271" s="89"/>
      <c r="B271" s="214" t="s">
        <v>123</v>
      </c>
      <c r="C271" s="89" t="s">
        <v>128</v>
      </c>
      <c r="D271" s="92">
        <v>0</v>
      </c>
      <c r="E271" s="92">
        <v>0</v>
      </c>
      <c r="F271" s="92">
        <v>0</v>
      </c>
      <c r="G271" s="140">
        <v>0</v>
      </c>
      <c r="H271" s="97">
        <v>0</v>
      </c>
      <c r="I271" s="240">
        <f t="shared" si="7"/>
        <v>0</v>
      </c>
    </row>
    <row r="272" spans="1:9" x14ac:dyDescent="0.15">
      <c r="A272" s="89"/>
      <c r="B272" s="214" t="s">
        <v>124</v>
      </c>
      <c r="C272" s="89" t="s">
        <v>129</v>
      </c>
      <c r="D272" s="92">
        <v>0</v>
      </c>
      <c r="E272" s="92">
        <v>0</v>
      </c>
      <c r="F272" s="92">
        <v>0</v>
      </c>
      <c r="G272" s="140">
        <v>0</v>
      </c>
      <c r="H272" s="97">
        <v>0</v>
      </c>
      <c r="I272" s="240">
        <f t="shared" si="7"/>
        <v>0</v>
      </c>
    </row>
    <row r="273" spans="1:9" ht="11.25" thickBot="1" x14ac:dyDescent="0.2">
      <c r="A273" s="89"/>
      <c r="B273" s="214" t="s">
        <v>125</v>
      </c>
      <c r="C273" s="89" t="s">
        <v>130</v>
      </c>
      <c r="D273" s="92">
        <v>0</v>
      </c>
      <c r="E273" s="92">
        <v>0</v>
      </c>
      <c r="F273" s="92">
        <v>0</v>
      </c>
      <c r="G273" s="140">
        <v>0</v>
      </c>
      <c r="H273" s="97">
        <v>0</v>
      </c>
      <c r="I273" s="240">
        <f t="shared" si="7"/>
        <v>0</v>
      </c>
    </row>
    <row r="274" spans="1:9" ht="12" thickTop="1" thickBot="1" x14ac:dyDescent="0.2">
      <c r="A274" s="89"/>
      <c r="B274" s="214"/>
      <c r="C274" s="89" t="s">
        <v>171</v>
      </c>
      <c r="D274" s="111">
        <f>SUM(D243:D273)</f>
        <v>0</v>
      </c>
      <c r="E274" s="111">
        <f>SUM(E243:E273)</f>
        <v>0</v>
      </c>
      <c r="F274" s="111">
        <f>SUM(F243:F273)</f>
        <v>0</v>
      </c>
      <c r="G274" s="111">
        <f>SUM(G243:G273)</f>
        <v>0</v>
      </c>
      <c r="H274" s="111">
        <f>SUM(H243:H273)</f>
        <v>0</v>
      </c>
      <c r="I274" s="111">
        <f t="shared" si="7"/>
        <v>0</v>
      </c>
    </row>
    <row r="275" spans="1:9" ht="11.25" thickTop="1" x14ac:dyDescent="0.15">
      <c r="A275" s="89"/>
      <c r="B275" s="89"/>
      <c r="C275" s="89"/>
      <c r="D275" s="3"/>
      <c r="E275" s="3"/>
      <c r="F275" s="3"/>
      <c r="G275" s="3"/>
      <c r="H275" s="3"/>
      <c r="I275" s="128"/>
    </row>
    <row r="276" spans="1:9" x14ac:dyDescent="0.15">
      <c r="A276" s="210" t="s">
        <v>170</v>
      </c>
      <c r="B276" s="89"/>
      <c r="C276" s="89"/>
      <c r="D276" s="3"/>
      <c r="E276" s="3"/>
      <c r="F276" s="3"/>
      <c r="G276" s="3"/>
      <c r="H276" s="3"/>
      <c r="I276" s="128"/>
    </row>
    <row r="277" spans="1:9" x14ac:dyDescent="0.15">
      <c r="B277" s="214" t="s">
        <v>1048</v>
      </c>
      <c r="C277" s="89" t="s">
        <v>1186</v>
      </c>
      <c r="D277" s="95">
        <v>0</v>
      </c>
      <c r="E277" s="95">
        <v>0</v>
      </c>
      <c r="F277" s="95">
        <v>0</v>
      </c>
      <c r="G277" s="95">
        <v>0</v>
      </c>
      <c r="H277" s="97">
        <v>0</v>
      </c>
      <c r="I277" s="240">
        <f>SUM(G277+H277)</f>
        <v>0</v>
      </c>
    </row>
    <row r="278" spans="1:9" x14ac:dyDescent="0.15">
      <c r="A278" s="89"/>
      <c r="B278" s="214" t="s">
        <v>1049</v>
      </c>
      <c r="C278" s="89" t="s">
        <v>1474</v>
      </c>
      <c r="D278" s="95">
        <v>0</v>
      </c>
      <c r="E278" s="95">
        <v>0</v>
      </c>
      <c r="F278" s="95">
        <v>0</v>
      </c>
      <c r="G278" s="95">
        <v>0</v>
      </c>
      <c r="H278" s="97">
        <v>0</v>
      </c>
      <c r="I278" s="240">
        <f>SUM(G278+H278)</f>
        <v>0</v>
      </c>
    </row>
    <row r="279" spans="1:9" x14ac:dyDescent="0.15">
      <c r="A279" s="89"/>
      <c r="B279" s="214" t="s">
        <v>1050</v>
      </c>
      <c r="C279" s="89" t="s">
        <v>72</v>
      </c>
      <c r="D279" s="92">
        <v>0</v>
      </c>
      <c r="E279" s="92">
        <v>0</v>
      </c>
      <c r="F279" s="92">
        <v>0</v>
      </c>
      <c r="G279" s="140">
        <v>0</v>
      </c>
      <c r="H279" s="97">
        <v>0</v>
      </c>
      <c r="I279" s="240">
        <f t="shared" ref="I279:I308" si="8">SUM(G279+H279)</f>
        <v>0</v>
      </c>
    </row>
    <row r="280" spans="1:9" x14ac:dyDescent="0.15">
      <c r="A280" s="89"/>
      <c r="B280" s="214" t="s">
        <v>1051</v>
      </c>
      <c r="C280" s="89" t="s">
        <v>73</v>
      </c>
      <c r="D280" s="92">
        <v>0</v>
      </c>
      <c r="E280" s="92">
        <v>0</v>
      </c>
      <c r="F280" s="92">
        <v>0</v>
      </c>
      <c r="G280" s="140">
        <v>0</v>
      </c>
      <c r="H280" s="97">
        <v>0</v>
      </c>
      <c r="I280" s="240">
        <f t="shared" si="8"/>
        <v>0</v>
      </c>
    </row>
    <row r="281" spans="1:9" x14ac:dyDescent="0.15">
      <c r="A281" s="89"/>
      <c r="B281" s="214" t="s">
        <v>74</v>
      </c>
      <c r="C281" s="89" t="s">
        <v>75</v>
      </c>
      <c r="D281" s="92">
        <v>0</v>
      </c>
      <c r="E281" s="92">
        <v>0</v>
      </c>
      <c r="F281" s="92">
        <v>0</v>
      </c>
      <c r="G281" s="140">
        <v>0</v>
      </c>
      <c r="H281" s="97">
        <v>0</v>
      </c>
      <c r="I281" s="240">
        <f t="shared" si="8"/>
        <v>0</v>
      </c>
    </row>
    <row r="282" spans="1:9" x14ac:dyDescent="0.15">
      <c r="A282" s="89"/>
      <c r="B282" s="214" t="s">
        <v>76</v>
      </c>
      <c r="C282" s="89" t="s">
        <v>77</v>
      </c>
      <c r="D282" s="92">
        <v>0</v>
      </c>
      <c r="E282" s="92">
        <v>0</v>
      </c>
      <c r="F282" s="92">
        <v>0</v>
      </c>
      <c r="G282" s="140">
        <v>0</v>
      </c>
      <c r="H282" s="97">
        <v>0</v>
      </c>
      <c r="I282" s="240">
        <f t="shared" si="8"/>
        <v>0</v>
      </c>
    </row>
    <row r="283" spans="1:9" x14ac:dyDescent="0.15">
      <c r="A283" s="89"/>
      <c r="B283" s="214" t="s">
        <v>1052</v>
      </c>
      <c r="C283" s="89" t="s">
        <v>78</v>
      </c>
      <c r="D283" s="92">
        <v>0</v>
      </c>
      <c r="E283" s="92">
        <v>0</v>
      </c>
      <c r="F283" s="92">
        <v>0</v>
      </c>
      <c r="G283" s="140">
        <v>0</v>
      </c>
      <c r="H283" s="97">
        <v>0</v>
      </c>
      <c r="I283" s="240">
        <f t="shared" si="8"/>
        <v>0</v>
      </c>
    </row>
    <row r="284" spans="1:9" x14ac:dyDescent="0.15">
      <c r="A284" s="89"/>
      <c r="B284" s="214" t="s">
        <v>81</v>
      </c>
      <c r="C284" s="89" t="s">
        <v>88</v>
      </c>
      <c r="D284" s="92">
        <v>0</v>
      </c>
      <c r="E284" s="92">
        <v>0</v>
      </c>
      <c r="F284" s="92">
        <v>0</v>
      </c>
      <c r="G284" s="140">
        <v>0</v>
      </c>
      <c r="H284" s="97">
        <v>0</v>
      </c>
      <c r="I284" s="240">
        <f t="shared" si="8"/>
        <v>0</v>
      </c>
    </row>
    <row r="285" spans="1:9" x14ac:dyDescent="0.15">
      <c r="A285" s="89"/>
      <c r="B285" s="214" t="s">
        <v>86</v>
      </c>
      <c r="C285" s="89" t="s">
        <v>1080</v>
      </c>
      <c r="D285" s="92">
        <v>0</v>
      </c>
      <c r="E285" s="92">
        <v>0</v>
      </c>
      <c r="F285" s="92">
        <v>0</v>
      </c>
      <c r="G285" s="140">
        <v>0</v>
      </c>
      <c r="H285" s="97">
        <v>0</v>
      </c>
      <c r="I285" s="240">
        <f t="shared" si="8"/>
        <v>0</v>
      </c>
    </row>
    <row r="286" spans="1:9" x14ac:dyDescent="0.15">
      <c r="A286" s="89"/>
      <c r="B286" s="333" t="s">
        <v>485</v>
      </c>
      <c r="C286" s="286" t="s">
        <v>508</v>
      </c>
      <c r="D286" s="92">
        <v>0</v>
      </c>
      <c r="E286" s="92">
        <v>0</v>
      </c>
      <c r="F286" s="92">
        <v>0</v>
      </c>
      <c r="G286" s="140">
        <v>0</v>
      </c>
      <c r="H286" s="97">
        <v>0</v>
      </c>
      <c r="I286" s="240">
        <f t="shared" si="8"/>
        <v>0</v>
      </c>
    </row>
    <row r="287" spans="1:9" x14ac:dyDescent="0.15">
      <c r="A287" s="89"/>
      <c r="B287" s="214" t="s">
        <v>1081</v>
      </c>
      <c r="C287" s="89" t="s">
        <v>591</v>
      </c>
      <c r="D287" s="92">
        <v>0</v>
      </c>
      <c r="E287" s="92">
        <v>0</v>
      </c>
      <c r="F287" s="92">
        <v>0</v>
      </c>
      <c r="G287" s="140">
        <v>0</v>
      </c>
      <c r="H287" s="97">
        <v>0</v>
      </c>
      <c r="I287" s="240">
        <f t="shared" si="8"/>
        <v>0</v>
      </c>
    </row>
    <row r="288" spans="1:9" x14ac:dyDescent="0.15">
      <c r="A288" s="89"/>
      <c r="B288" s="214" t="s">
        <v>1082</v>
      </c>
      <c r="C288" s="89" t="s">
        <v>134</v>
      </c>
      <c r="D288" s="92">
        <v>0</v>
      </c>
      <c r="E288" s="92">
        <v>0</v>
      </c>
      <c r="F288" s="92">
        <v>0</v>
      </c>
      <c r="G288" s="140">
        <v>0</v>
      </c>
      <c r="H288" s="97">
        <v>0</v>
      </c>
      <c r="I288" s="240">
        <f t="shared" si="8"/>
        <v>0</v>
      </c>
    </row>
    <row r="289" spans="1:9" x14ac:dyDescent="0.15">
      <c r="A289" s="89"/>
      <c r="B289" s="214" t="s">
        <v>1083</v>
      </c>
      <c r="C289" s="89" t="s">
        <v>593</v>
      </c>
      <c r="D289" s="92">
        <v>0</v>
      </c>
      <c r="E289" s="92">
        <v>0</v>
      </c>
      <c r="F289" s="92">
        <v>0</v>
      </c>
      <c r="G289" s="140">
        <v>0</v>
      </c>
      <c r="H289" s="97">
        <v>0</v>
      </c>
      <c r="I289" s="240">
        <f t="shared" si="8"/>
        <v>0</v>
      </c>
    </row>
    <row r="290" spans="1:9" x14ac:dyDescent="0.15">
      <c r="A290" s="89"/>
      <c r="B290" s="214" t="s">
        <v>1084</v>
      </c>
      <c r="C290" s="89" t="s">
        <v>594</v>
      </c>
      <c r="D290" s="92">
        <v>0</v>
      </c>
      <c r="E290" s="92">
        <v>0</v>
      </c>
      <c r="F290" s="92">
        <v>0</v>
      </c>
      <c r="G290" s="140">
        <v>0</v>
      </c>
      <c r="H290" s="97">
        <v>0</v>
      </c>
      <c r="I290" s="240">
        <f t="shared" si="8"/>
        <v>0</v>
      </c>
    </row>
    <row r="291" spans="1:9" x14ac:dyDescent="0.15">
      <c r="A291" s="89"/>
      <c r="B291" s="214" t="s">
        <v>1085</v>
      </c>
      <c r="C291" s="89" t="s">
        <v>139</v>
      </c>
      <c r="D291" s="92">
        <v>0</v>
      </c>
      <c r="E291" s="92">
        <v>0</v>
      </c>
      <c r="F291" s="92">
        <v>0</v>
      </c>
      <c r="G291" s="140">
        <v>0</v>
      </c>
      <c r="H291" s="97">
        <v>0</v>
      </c>
      <c r="I291" s="240">
        <f t="shared" si="8"/>
        <v>0</v>
      </c>
    </row>
    <row r="292" spans="1:9" x14ac:dyDescent="0.15">
      <c r="A292" s="89"/>
      <c r="B292" s="214" t="s">
        <v>1086</v>
      </c>
      <c r="C292" s="89" t="s">
        <v>140</v>
      </c>
      <c r="D292" s="92">
        <v>0</v>
      </c>
      <c r="E292" s="92">
        <v>0</v>
      </c>
      <c r="F292" s="92">
        <v>0</v>
      </c>
      <c r="G292" s="140">
        <v>0</v>
      </c>
      <c r="H292" s="97">
        <v>0</v>
      </c>
      <c r="I292" s="240">
        <f t="shared" si="8"/>
        <v>0</v>
      </c>
    </row>
    <row r="293" spans="1:9" x14ac:dyDescent="0.15">
      <c r="A293" s="89"/>
      <c r="B293" s="214" t="s">
        <v>1087</v>
      </c>
      <c r="C293" s="89" t="s">
        <v>595</v>
      </c>
      <c r="D293" s="92">
        <v>0</v>
      </c>
      <c r="E293" s="92">
        <v>0</v>
      </c>
      <c r="F293" s="92">
        <v>0</v>
      </c>
      <c r="G293" s="140">
        <v>0</v>
      </c>
      <c r="H293" s="97">
        <v>0</v>
      </c>
      <c r="I293" s="240">
        <f t="shared" si="8"/>
        <v>0</v>
      </c>
    </row>
    <row r="294" spans="1:9" x14ac:dyDescent="0.15">
      <c r="A294" s="89"/>
      <c r="B294" s="214" t="s">
        <v>1088</v>
      </c>
      <c r="C294" s="89" t="s">
        <v>597</v>
      </c>
      <c r="D294" s="92">
        <v>0</v>
      </c>
      <c r="E294" s="92">
        <v>0</v>
      </c>
      <c r="F294" s="92">
        <v>0</v>
      </c>
      <c r="G294" s="140">
        <v>0</v>
      </c>
      <c r="H294" s="97">
        <v>0</v>
      </c>
      <c r="I294" s="240">
        <f t="shared" si="8"/>
        <v>0</v>
      </c>
    </row>
    <row r="295" spans="1:9" x14ac:dyDescent="0.15">
      <c r="A295" s="89"/>
      <c r="B295" s="214" t="s">
        <v>598</v>
      </c>
      <c r="C295" s="89" t="s">
        <v>603</v>
      </c>
      <c r="D295" s="92">
        <v>0</v>
      </c>
      <c r="E295" s="92">
        <v>0</v>
      </c>
      <c r="F295" s="92">
        <v>0</v>
      </c>
      <c r="G295" s="140">
        <v>0</v>
      </c>
      <c r="H295" s="97">
        <v>0</v>
      </c>
      <c r="I295" s="240">
        <f t="shared" si="8"/>
        <v>0</v>
      </c>
    </row>
    <row r="296" spans="1:9" x14ac:dyDescent="0.15">
      <c r="A296" s="89"/>
      <c r="B296" s="214" t="s">
        <v>599</v>
      </c>
      <c r="C296" s="89" t="s">
        <v>135</v>
      </c>
      <c r="D296" s="92">
        <v>0</v>
      </c>
      <c r="E296" s="92">
        <v>0</v>
      </c>
      <c r="F296" s="92">
        <v>0</v>
      </c>
      <c r="G296" s="140">
        <v>0</v>
      </c>
      <c r="H296" s="97">
        <v>0</v>
      </c>
      <c r="I296" s="240">
        <f t="shared" si="8"/>
        <v>0</v>
      </c>
    </row>
    <row r="297" spans="1:9" x14ac:dyDescent="0.15">
      <c r="A297" s="89"/>
      <c r="B297" s="214" t="s">
        <v>600</v>
      </c>
      <c r="C297" s="89" t="s">
        <v>108</v>
      </c>
      <c r="D297" s="92">
        <v>0</v>
      </c>
      <c r="E297" s="92">
        <v>0</v>
      </c>
      <c r="F297" s="92">
        <v>0</v>
      </c>
      <c r="G297" s="140">
        <v>0</v>
      </c>
      <c r="H297" s="97">
        <v>0</v>
      </c>
      <c r="I297" s="240">
        <f t="shared" si="8"/>
        <v>0</v>
      </c>
    </row>
    <row r="298" spans="1:9" x14ac:dyDescent="0.15">
      <c r="A298" s="89"/>
      <c r="B298" s="214" t="s">
        <v>601</v>
      </c>
      <c r="C298" s="89" t="s">
        <v>109</v>
      </c>
      <c r="D298" s="92">
        <v>0</v>
      </c>
      <c r="E298" s="92">
        <v>0</v>
      </c>
      <c r="F298" s="92">
        <v>0</v>
      </c>
      <c r="G298" s="140">
        <v>0</v>
      </c>
      <c r="H298" s="97">
        <v>0</v>
      </c>
      <c r="I298" s="240">
        <f t="shared" si="8"/>
        <v>0</v>
      </c>
    </row>
    <row r="299" spans="1:9" x14ac:dyDescent="0.15">
      <c r="A299" s="89"/>
      <c r="B299" s="214" t="s">
        <v>1053</v>
      </c>
      <c r="C299" s="89" t="s">
        <v>110</v>
      </c>
      <c r="D299" s="92">
        <v>0</v>
      </c>
      <c r="E299" s="92">
        <v>0</v>
      </c>
      <c r="F299" s="92">
        <v>0</v>
      </c>
      <c r="G299" s="140">
        <v>0</v>
      </c>
      <c r="H299" s="97">
        <v>0</v>
      </c>
      <c r="I299" s="240">
        <f t="shared" si="8"/>
        <v>0</v>
      </c>
    </row>
    <row r="300" spans="1:9" x14ac:dyDescent="0.15">
      <c r="A300" s="89"/>
      <c r="B300" s="214" t="s">
        <v>602</v>
      </c>
      <c r="C300" s="89" t="s">
        <v>111</v>
      </c>
      <c r="D300" s="92">
        <v>0</v>
      </c>
      <c r="E300" s="92">
        <v>0</v>
      </c>
      <c r="F300" s="92">
        <v>0</v>
      </c>
      <c r="G300" s="140">
        <v>0</v>
      </c>
      <c r="H300" s="97">
        <v>0</v>
      </c>
      <c r="I300" s="240">
        <f t="shared" si="8"/>
        <v>0</v>
      </c>
    </row>
    <row r="301" spans="1:9" x14ac:dyDescent="0.15">
      <c r="A301" s="89"/>
      <c r="B301" s="214" t="s">
        <v>1054</v>
      </c>
      <c r="C301" s="89" t="s">
        <v>114</v>
      </c>
      <c r="D301" s="92">
        <v>0</v>
      </c>
      <c r="E301" s="92">
        <v>0</v>
      </c>
      <c r="F301" s="92">
        <v>0</v>
      </c>
      <c r="G301" s="140">
        <v>0</v>
      </c>
      <c r="H301" s="97">
        <v>0</v>
      </c>
      <c r="I301" s="240">
        <f t="shared" si="8"/>
        <v>0</v>
      </c>
    </row>
    <row r="302" spans="1:9" x14ac:dyDescent="0.15">
      <c r="A302" s="89"/>
      <c r="B302" s="214" t="s">
        <v>451</v>
      </c>
      <c r="C302" s="89" t="s">
        <v>119</v>
      </c>
      <c r="D302" s="92">
        <v>0</v>
      </c>
      <c r="E302" s="92">
        <v>0</v>
      </c>
      <c r="F302" s="92">
        <v>0</v>
      </c>
      <c r="G302" s="140">
        <v>0</v>
      </c>
      <c r="H302" s="97">
        <v>0</v>
      </c>
      <c r="I302" s="240">
        <f t="shared" si="8"/>
        <v>0</v>
      </c>
    </row>
    <row r="303" spans="1:9" x14ac:dyDescent="0.15">
      <c r="A303" s="89"/>
      <c r="B303" s="214" t="s">
        <v>447</v>
      </c>
      <c r="C303" s="89" t="s">
        <v>121</v>
      </c>
      <c r="D303" s="92">
        <v>0</v>
      </c>
      <c r="E303" s="92">
        <v>0</v>
      </c>
      <c r="F303" s="92">
        <v>0</v>
      </c>
      <c r="G303" s="140">
        <v>0</v>
      </c>
      <c r="H303" s="97">
        <v>0</v>
      </c>
      <c r="I303" s="240">
        <f t="shared" si="8"/>
        <v>0</v>
      </c>
    </row>
    <row r="304" spans="1:9" x14ac:dyDescent="0.15">
      <c r="A304" s="89"/>
      <c r="B304" s="214" t="s">
        <v>1055</v>
      </c>
      <c r="C304" s="89" t="s">
        <v>127</v>
      </c>
      <c r="D304" s="92">
        <v>0</v>
      </c>
      <c r="E304" s="92">
        <v>0</v>
      </c>
      <c r="F304" s="92">
        <v>0</v>
      </c>
      <c r="G304" s="140">
        <v>0</v>
      </c>
      <c r="H304" s="97">
        <v>0</v>
      </c>
      <c r="I304" s="240">
        <f t="shared" si="8"/>
        <v>0</v>
      </c>
    </row>
    <row r="305" spans="1:9" x14ac:dyDescent="0.15">
      <c r="A305" s="89"/>
      <c r="B305" s="214" t="s">
        <v>123</v>
      </c>
      <c r="C305" s="89" t="s">
        <v>128</v>
      </c>
      <c r="D305" s="92">
        <v>0</v>
      </c>
      <c r="E305" s="92">
        <v>0</v>
      </c>
      <c r="F305" s="92">
        <v>0</v>
      </c>
      <c r="G305" s="140">
        <v>0</v>
      </c>
      <c r="H305" s="97">
        <v>0</v>
      </c>
      <c r="I305" s="240">
        <f t="shared" si="8"/>
        <v>0</v>
      </c>
    </row>
    <row r="306" spans="1:9" x14ac:dyDescent="0.15">
      <c r="A306" s="89"/>
      <c r="B306" s="214" t="s">
        <v>124</v>
      </c>
      <c r="C306" s="89" t="s">
        <v>129</v>
      </c>
      <c r="D306" s="92">
        <v>0</v>
      </c>
      <c r="E306" s="92">
        <v>0</v>
      </c>
      <c r="F306" s="92">
        <v>0</v>
      </c>
      <c r="G306" s="140">
        <v>0</v>
      </c>
      <c r="H306" s="97">
        <v>0</v>
      </c>
      <c r="I306" s="240">
        <f t="shared" si="8"/>
        <v>0</v>
      </c>
    </row>
    <row r="307" spans="1:9" ht="11.25" thickBot="1" x14ac:dyDescent="0.2">
      <c r="A307" s="89"/>
      <c r="B307" s="214" t="s">
        <v>125</v>
      </c>
      <c r="C307" s="89" t="s">
        <v>130</v>
      </c>
      <c r="D307" s="92">
        <v>0</v>
      </c>
      <c r="E307" s="92">
        <v>0</v>
      </c>
      <c r="F307" s="92">
        <v>0</v>
      </c>
      <c r="G307" s="140">
        <v>0</v>
      </c>
      <c r="H307" s="97">
        <v>0</v>
      </c>
      <c r="I307" s="240">
        <f t="shared" si="8"/>
        <v>0</v>
      </c>
    </row>
    <row r="308" spans="1:9" ht="12" thickTop="1" thickBot="1" x14ac:dyDescent="0.2">
      <c r="A308" s="89"/>
      <c r="B308" s="214"/>
      <c r="C308" s="89" t="s">
        <v>172</v>
      </c>
      <c r="D308" s="111">
        <f>SUM(D277:D307)</f>
        <v>0</v>
      </c>
      <c r="E308" s="111">
        <f>SUM(E277:E307)</f>
        <v>0</v>
      </c>
      <c r="F308" s="111">
        <f>SUM(F277:F307)</f>
        <v>0</v>
      </c>
      <c r="G308" s="111">
        <f>SUM(G277:G307)</f>
        <v>0</v>
      </c>
      <c r="H308" s="111">
        <f>SUM(H277:H307)</f>
        <v>0</v>
      </c>
      <c r="I308" s="111">
        <f t="shared" si="8"/>
        <v>0</v>
      </c>
    </row>
    <row r="309" spans="1:9" ht="11.25" thickTop="1" x14ac:dyDescent="0.15">
      <c r="A309" s="89"/>
      <c r="B309" s="89"/>
      <c r="C309" s="89"/>
      <c r="D309" s="3"/>
      <c r="E309" s="3"/>
      <c r="F309" s="3"/>
      <c r="G309" s="3"/>
      <c r="H309" s="3"/>
      <c r="I309" s="128"/>
    </row>
    <row r="310" spans="1:9" x14ac:dyDescent="0.15">
      <c r="A310" s="210" t="s">
        <v>176</v>
      </c>
      <c r="B310" s="89"/>
      <c r="C310" s="89"/>
      <c r="D310" s="3"/>
      <c r="E310" s="3"/>
      <c r="F310" s="3"/>
      <c r="G310" s="3"/>
      <c r="H310" s="3"/>
      <c r="I310" s="128"/>
    </row>
    <row r="311" spans="1:9" x14ac:dyDescent="0.15">
      <c r="B311" s="214" t="s">
        <v>1048</v>
      </c>
      <c r="C311" s="89" t="s">
        <v>1186</v>
      </c>
      <c r="D311" s="95">
        <v>0</v>
      </c>
      <c r="E311" s="95">
        <v>0</v>
      </c>
      <c r="F311" s="95">
        <v>0</v>
      </c>
      <c r="G311" s="95">
        <v>0</v>
      </c>
      <c r="H311" s="97">
        <v>0</v>
      </c>
      <c r="I311" s="240">
        <f>SUM(G311+H311)</f>
        <v>0</v>
      </c>
    </row>
    <row r="312" spans="1:9" x14ac:dyDescent="0.15">
      <c r="A312" s="89"/>
      <c r="B312" s="214" t="s">
        <v>1049</v>
      </c>
      <c r="C312" s="89" t="s">
        <v>1474</v>
      </c>
      <c r="D312" s="95">
        <v>0</v>
      </c>
      <c r="E312" s="95">
        <v>0</v>
      </c>
      <c r="F312" s="95">
        <v>0</v>
      </c>
      <c r="G312" s="95">
        <v>0</v>
      </c>
      <c r="H312" s="97">
        <v>0</v>
      </c>
      <c r="I312" s="240">
        <f>SUM(G312+H312)</f>
        <v>0</v>
      </c>
    </row>
    <row r="313" spans="1:9" x14ac:dyDescent="0.15">
      <c r="A313" s="89"/>
      <c r="B313" s="214" t="s">
        <v>1050</v>
      </c>
      <c r="C313" s="89" t="s">
        <v>72</v>
      </c>
      <c r="D313" s="92">
        <v>0</v>
      </c>
      <c r="E313" s="92">
        <v>0</v>
      </c>
      <c r="F313" s="92">
        <v>0</v>
      </c>
      <c r="G313" s="140">
        <v>0</v>
      </c>
      <c r="H313" s="97">
        <v>0</v>
      </c>
      <c r="I313" s="240">
        <f t="shared" ref="I313:I342" si="9">SUM(G313+H313)</f>
        <v>0</v>
      </c>
    </row>
    <row r="314" spans="1:9" x14ac:dyDescent="0.15">
      <c r="A314" s="89"/>
      <c r="B314" s="214" t="s">
        <v>1051</v>
      </c>
      <c r="C314" s="89" t="s">
        <v>73</v>
      </c>
      <c r="D314" s="92">
        <v>0</v>
      </c>
      <c r="E314" s="92">
        <v>0</v>
      </c>
      <c r="F314" s="92">
        <v>0</v>
      </c>
      <c r="G314" s="140">
        <v>0</v>
      </c>
      <c r="H314" s="97">
        <v>0</v>
      </c>
      <c r="I314" s="240">
        <f t="shared" si="9"/>
        <v>0</v>
      </c>
    </row>
    <row r="315" spans="1:9" x14ac:dyDescent="0.15">
      <c r="A315" s="89"/>
      <c r="B315" s="214" t="s">
        <v>74</v>
      </c>
      <c r="C315" s="89" t="s">
        <v>75</v>
      </c>
      <c r="D315" s="92">
        <v>0</v>
      </c>
      <c r="E315" s="92">
        <v>0</v>
      </c>
      <c r="F315" s="92">
        <v>0</v>
      </c>
      <c r="G315" s="140">
        <v>0</v>
      </c>
      <c r="H315" s="97">
        <v>0</v>
      </c>
      <c r="I315" s="240">
        <f t="shared" si="9"/>
        <v>0</v>
      </c>
    </row>
    <row r="316" spans="1:9" x14ac:dyDescent="0.15">
      <c r="A316" s="89"/>
      <c r="B316" s="214" t="s">
        <v>76</v>
      </c>
      <c r="C316" s="89" t="s">
        <v>77</v>
      </c>
      <c r="D316" s="92">
        <v>0</v>
      </c>
      <c r="E316" s="92">
        <v>0</v>
      </c>
      <c r="F316" s="92">
        <v>0</v>
      </c>
      <c r="G316" s="140">
        <v>0</v>
      </c>
      <c r="H316" s="97">
        <v>0</v>
      </c>
      <c r="I316" s="240">
        <f t="shared" si="9"/>
        <v>0</v>
      </c>
    </row>
    <row r="317" spans="1:9" x14ac:dyDescent="0.15">
      <c r="A317" s="89"/>
      <c r="B317" s="214" t="s">
        <v>1052</v>
      </c>
      <c r="C317" s="89" t="s">
        <v>78</v>
      </c>
      <c r="D317" s="92">
        <v>0</v>
      </c>
      <c r="E317" s="92">
        <v>0</v>
      </c>
      <c r="F317" s="92">
        <v>0</v>
      </c>
      <c r="G317" s="140">
        <v>0</v>
      </c>
      <c r="H317" s="97">
        <v>0</v>
      </c>
      <c r="I317" s="240">
        <f t="shared" si="9"/>
        <v>0</v>
      </c>
    </row>
    <row r="318" spans="1:9" x14ac:dyDescent="0.15">
      <c r="A318" s="89"/>
      <c r="B318" s="214" t="s">
        <v>81</v>
      </c>
      <c r="C318" s="89" t="s">
        <v>88</v>
      </c>
      <c r="D318" s="92">
        <v>0</v>
      </c>
      <c r="E318" s="92">
        <v>0</v>
      </c>
      <c r="F318" s="92">
        <v>0</v>
      </c>
      <c r="G318" s="140">
        <v>0</v>
      </c>
      <c r="H318" s="97">
        <v>0</v>
      </c>
      <c r="I318" s="240">
        <f t="shared" si="9"/>
        <v>0</v>
      </c>
    </row>
    <row r="319" spans="1:9" x14ac:dyDescent="0.15">
      <c r="A319" s="89"/>
      <c r="B319" s="214" t="s">
        <v>86</v>
      </c>
      <c r="C319" s="89" t="s">
        <v>1080</v>
      </c>
      <c r="D319" s="92">
        <v>0</v>
      </c>
      <c r="E319" s="92">
        <v>0</v>
      </c>
      <c r="F319" s="92">
        <v>0</v>
      </c>
      <c r="G319" s="140">
        <v>0</v>
      </c>
      <c r="H319" s="97">
        <v>0</v>
      </c>
      <c r="I319" s="240">
        <f t="shared" si="9"/>
        <v>0</v>
      </c>
    </row>
    <row r="320" spans="1:9" x14ac:dyDescent="0.15">
      <c r="A320" s="89"/>
      <c r="B320" s="333" t="s">
        <v>485</v>
      </c>
      <c r="C320" s="286" t="s">
        <v>508</v>
      </c>
      <c r="D320" s="92">
        <v>0</v>
      </c>
      <c r="E320" s="92">
        <v>0</v>
      </c>
      <c r="F320" s="92">
        <v>0</v>
      </c>
      <c r="G320" s="140">
        <v>0</v>
      </c>
      <c r="H320" s="97">
        <v>0</v>
      </c>
      <c r="I320" s="240">
        <f t="shared" si="9"/>
        <v>0</v>
      </c>
    </row>
    <row r="321" spans="1:9" x14ac:dyDescent="0.15">
      <c r="A321" s="89"/>
      <c r="B321" s="214" t="s">
        <v>1081</v>
      </c>
      <c r="C321" s="89" t="s">
        <v>591</v>
      </c>
      <c r="D321" s="92">
        <v>0</v>
      </c>
      <c r="E321" s="92">
        <v>0</v>
      </c>
      <c r="F321" s="92">
        <v>0</v>
      </c>
      <c r="G321" s="140">
        <v>0</v>
      </c>
      <c r="H321" s="97">
        <v>0</v>
      </c>
      <c r="I321" s="240">
        <f t="shared" si="9"/>
        <v>0</v>
      </c>
    </row>
    <row r="322" spans="1:9" x14ac:dyDescent="0.15">
      <c r="A322" s="89"/>
      <c r="B322" s="214" t="s">
        <v>1082</v>
      </c>
      <c r="C322" s="89" t="s">
        <v>134</v>
      </c>
      <c r="D322" s="92">
        <v>0</v>
      </c>
      <c r="E322" s="92">
        <v>0</v>
      </c>
      <c r="F322" s="92">
        <v>0</v>
      </c>
      <c r="G322" s="140">
        <v>0</v>
      </c>
      <c r="H322" s="97">
        <v>0</v>
      </c>
      <c r="I322" s="240">
        <f t="shared" si="9"/>
        <v>0</v>
      </c>
    </row>
    <row r="323" spans="1:9" x14ac:dyDescent="0.15">
      <c r="A323" s="89"/>
      <c r="B323" s="214" t="s">
        <v>1083</v>
      </c>
      <c r="C323" s="89" t="s">
        <v>593</v>
      </c>
      <c r="D323" s="92">
        <v>0</v>
      </c>
      <c r="E323" s="92">
        <v>0</v>
      </c>
      <c r="F323" s="92">
        <v>0</v>
      </c>
      <c r="G323" s="140">
        <v>0</v>
      </c>
      <c r="H323" s="97">
        <v>0</v>
      </c>
      <c r="I323" s="240">
        <f t="shared" si="9"/>
        <v>0</v>
      </c>
    </row>
    <row r="324" spans="1:9" x14ac:dyDescent="0.15">
      <c r="A324" s="89"/>
      <c r="B324" s="214" t="s">
        <v>1084</v>
      </c>
      <c r="C324" s="89" t="s">
        <v>594</v>
      </c>
      <c r="D324" s="92">
        <v>0</v>
      </c>
      <c r="E324" s="92">
        <v>0</v>
      </c>
      <c r="F324" s="92">
        <v>0</v>
      </c>
      <c r="G324" s="140">
        <v>0</v>
      </c>
      <c r="H324" s="97">
        <v>0</v>
      </c>
      <c r="I324" s="240">
        <f t="shared" si="9"/>
        <v>0</v>
      </c>
    </row>
    <row r="325" spans="1:9" x14ac:dyDescent="0.15">
      <c r="A325" s="89"/>
      <c r="B325" s="214" t="s">
        <v>1085</v>
      </c>
      <c r="C325" s="89" t="s">
        <v>139</v>
      </c>
      <c r="D325" s="92">
        <v>0</v>
      </c>
      <c r="E325" s="92">
        <v>0</v>
      </c>
      <c r="F325" s="92">
        <v>0</v>
      </c>
      <c r="G325" s="140">
        <v>0</v>
      </c>
      <c r="H325" s="97">
        <v>0</v>
      </c>
      <c r="I325" s="240">
        <f t="shared" si="9"/>
        <v>0</v>
      </c>
    </row>
    <row r="326" spans="1:9" x14ac:dyDescent="0.15">
      <c r="A326" s="89"/>
      <c r="B326" s="214" t="s">
        <v>1086</v>
      </c>
      <c r="C326" s="89" t="s">
        <v>140</v>
      </c>
      <c r="D326" s="92">
        <v>0</v>
      </c>
      <c r="E326" s="92">
        <v>0</v>
      </c>
      <c r="F326" s="92">
        <v>0</v>
      </c>
      <c r="G326" s="140">
        <v>0</v>
      </c>
      <c r="H326" s="97">
        <v>0</v>
      </c>
      <c r="I326" s="240">
        <f t="shared" si="9"/>
        <v>0</v>
      </c>
    </row>
    <row r="327" spans="1:9" x14ac:dyDescent="0.15">
      <c r="A327" s="89"/>
      <c r="B327" s="214" t="s">
        <v>1087</v>
      </c>
      <c r="C327" s="89" t="s">
        <v>595</v>
      </c>
      <c r="D327" s="92">
        <v>0</v>
      </c>
      <c r="E327" s="92">
        <v>0</v>
      </c>
      <c r="F327" s="92">
        <v>0</v>
      </c>
      <c r="G327" s="140">
        <v>0</v>
      </c>
      <c r="H327" s="97">
        <v>0</v>
      </c>
      <c r="I327" s="240">
        <f t="shared" si="9"/>
        <v>0</v>
      </c>
    </row>
    <row r="328" spans="1:9" x14ac:dyDescent="0.15">
      <c r="A328" s="89"/>
      <c r="B328" s="214" t="s">
        <v>1088</v>
      </c>
      <c r="C328" s="89" t="s">
        <v>597</v>
      </c>
      <c r="D328" s="92">
        <v>0</v>
      </c>
      <c r="E328" s="92">
        <v>0</v>
      </c>
      <c r="F328" s="92">
        <v>0</v>
      </c>
      <c r="G328" s="140">
        <v>0</v>
      </c>
      <c r="H328" s="97">
        <v>0</v>
      </c>
      <c r="I328" s="240">
        <f t="shared" si="9"/>
        <v>0</v>
      </c>
    </row>
    <row r="329" spans="1:9" x14ac:dyDescent="0.15">
      <c r="A329" s="89"/>
      <c r="B329" s="214" t="s">
        <v>598</v>
      </c>
      <c r="C329" s="89" t="s">
        <v>603</v>
      </c>
      <c r="D329" s="92">
        <v>0</v>
      </c>
      <c r="E329" s="92">
        <v>0</v>
      </c>
      <c r="F329" s="92">
        <v>0</v>
      </c>
      <c r="G329" s="140">
        <v>0</v>
      </c>
      <c r="H329" s="97">
        <v>0</v>
      </c>
      <c r="I329" s="240">
        <f t="shared" si="9"/>
        <v>0</v>
      </c>
    </row>
    <row r="330" spans="1:9" x14ac:dyDescent="0.15">
      <c r="A330" s="89"/>
      <c r="B330" s="214" t="s">
        <v>599</v>
      </c>
      <c r="C330" s="89" t="s">
        <v>135</v>
      </c>
      <c r="D330" s="92">
        <v>0</v>
      </c>
      <c r="E330" s="92">
        <v>0</v>
      </c>
      <c r="F330" s="92">
        <v>0</v>
      </c>
      <c r="G330" s="140">
        <v>0</v>
      </c>
      <c r="H330" s="97">
        <v>0</v>
      </c>
      <c r="I330" s="240">
        <f t="shared" si="9"/>
        <v>0</v>
      </c>
    </row>
    <row r="331" spans="1:9" x14ac:dyDescent="0.15">
      <c r="A331" s="89"/>
      <c r="B331" s="214" t="s">
        <v>600</v>
      </c>
      <c r="C331" s="89" t="s">
        <v>108</v>
      </c>
      <c r="D331" s="92">
        <v>0</v>
      </c>
      <c r="E331" s="92">
        <v>0</v>
      </c>
      <c r="F331" s="92">
        <v>0</v>
      </c>
      <c r="G331" s="140">
        <v>0</v>
      </c>
      <c r="H331" s="97">
        <v>0</v>
      </c>
      <c r="I331" s="240">
        <f t="shared" si="9"/>
        <v>0</v>
      </c>
    </row>
    <row r="332" spans="1:9" x14ac:dyDescent="0.15">
      <c r="A332" s="89"/>
      <c r="B332" s="214" t="s">
        <v>601</v>
      </c>
      <c r="C332" s="89" t="s">
        <v>109</v>
      </c>
      <c r="D332" s="92">
        <v>0</v>
      </c>
      <c r="E332" s="92">
        <v>0</v>
      </c>
      <c r="F332" s="92">
        <v>0</v>
      </c>
      <c r="G332" s="140">
        <v>0</v>
      </c>
      <c r="H332" s="97">
        <v>0</v>
      </c>
      <c r="I332" s="240">
        <f t="shared" si="9"/>
        <v>0</v>
      </c>
    </row>
    <row r="333" spans="1:9" x14ac:dyDescent="0.15">
      <c r="A333" s="89"/>
      <c r="B333" s="214" t="s">
        <v>1053</v>
      </c>
      <c r="C333" s="89" t="s">
        <v>110</v>
      </c>
      <c r="D333" s="92">
        <v>0</v>
      </c>
      <c r="E333" s="92">
        <v>0</v>
      </c>
      <c r="F333" s="92">
        <v>0</v>
      </c>
      <c r="G333" s="140">
        <v>0</v>
      </c>
      <c r="H333" s="97">
        <v>0</v>
      </c>
      <c r="I333" s="240">
        <f t="shared" si="9"/>
        <v>0</v>
      </c>
    </row>
    <row r="334" spans="1:9" x14ac:dyDescent="0.15">
      <c r="A334" s="89"/>
      <c r="B334" s="214" t="s">
        <v>602</v>
      </c>
      <c r="C334" s="89" t="s">
        <v>111</v>
      </c>
      <c r="D334" s="92">
        <v>0</v>
      </c>
      <c r="E334" s="92">
        <v>0</v>
      </c>
      <c r="F334" s="92">
        <v>0</v>
      </c>
      <c r="G334" s="140">
        <v>0</v>
      </c>
      <c r="H334" s="97">
        <v>0</v>
      </c>
      <c r="I334" s="240">
        <f t="shared" si="9"/>
        <v>0</v>
      </c>
    </row>
    <row r="335" spans="1:9" x14ac:dyDescent="0.15">
      <c r="A335" s="89"/>
      <c r="B335" s="214" t="s">
        <v>1054</v>
      </c>
      <c r="C335" s="89" t="s">
        <v>114</v>
      </c>
      <c r="D335" s="92">
        <v>0</v>
      </c>
      <c r="E335" s="92">
        <v>0</v>
      </c>
      <c r="F335" s="92">
        <v>0</v>
      </c>
      <c r="G335" s="140">
        <v>0</v>
      </c>
      <c r="H335" s="97">
        <v>0</v>
      </c>
      <c r="I335" s="240">
        <f t="shared" si="9"/>
        <v>0</v>
      </c>
    </row>
    <row r="336" spans="1:9" x14ac:dyDescent="0.15">
      <c r="A336" s="89"/>
      <c r="B336" s="214" t="s">
        <v>451</v>
      </c>
      <c r="C336" s="89" t="s">
        <v>119</v>
      </c>
      <c r="D336" s="92">
        <v>0</v>
      </c>
      <c r="E336" s="92">
        <v>0</v>
      </c>
      <c r="F336" s="92">
        <v>0</v>
      </c>
      <c r="G336" s="140">
        <v>0</v>
      </c>
      <c r="H336" s="97">
        <v>0</v>
      </c>
      <c r="I336" s="240">
        <f t="shared" si="9"/>
        <v>0</v>
      </c>
    </row>
    <row r="337" spans="1:9" x14ac:dyDescent="0.15">
      <c r="A337" s="89"/>
      <c r="B337" s="214" t="s">
        <v>447</v>
      </c>
      <c r="C337" s="89" t="s">
        <v>121</v>
      </c>
      <c r="D337" s="92">
        <v>0</v>
      </c>
      <c r="E337" s="92">
        <v>0</v>
      </c>
      <c r="F337" s="92">
        <v>0</v>
      </c>
      <c r="G337" s="140">
        <v>0</v>
      </c>
      <c r="H337" s="97">
        <v>0</v>
      </c>
      <c r="I337" s="240">
        <f t="shared" si="9"/>
        <v>0</v>
      </c>
    </row>
    <row r="338" spans="1:9" x14ac:dyDescent="0.15">
      <c r="A338" s="89"/>
      <c r="B338" s="214" t="s">
        <v>1055</v>
      </c>
      <c r="C338" s="89" t="s">
        <v>127</v>
      </c>
      <c r="D338" s="92">
        <v>0</v>
      </c>
      <c r="E338" s="92">
        <v>0</v>
      </c>
      <c r="F338" s="92">
        <v>0</v>
      </c>
      <c r="G338" s="140">
        <v>0</v>
      </c>
      <c r="H338" s="97">
        <v>0</v>
      </c>
      <c r="I338" s="240">
        <f t="shared" si="9"/>
        <v>0</v>
      </c>
    </row>
    <row r="339" spans="1:9" x14ac:dyDescent="0.15">
      <c r="A339" s="89"/>
      <c r="B339" s="214" t="s">
        <v>123</v>
      </c>
      <c r="C339" s="89" t="s">
        <v>128</v>
      </c>
      <c r="D339" s="92">
        <v>0</v>
      </c>
      <c r="E339" s="92">
        <v>0</v>
      </c>
      <c r="F339" s="92">
        <v>0</v>
      </c>
      <c r="G339" s="140">
        <v>0</v>
      </c>
      <c r="H339" s="97">
        <v>0</v>
      </c>
      <c r="I339" s="240">
        <f t="shared" si="9"/>
        <v>0</v>
      </c>
    </row>
    <row r="340" spans="1:9" x14ac:dyDescent="0.15">
      <c r="A340" s="89"/>
      <c r="B340" s="214" t="s">
        <v>124</v>
      </c>
      <c r="C340" s="89" t="s">
        <v>129</v>
      </c>
      <c r="D340" s="92">
        <v>0</v>
      </c>
      <c r="E340" s="92">
        <v>0</v>
      </c>
      <c r="F340" s="92">
        <v>0</v>
      </c>
      <c r="G340" s="140">
        <v>0</v>
      </c>
      <c r="H340" s="97">
        <v>0</v>
      </c>
      <c r="I340" s="240">
        <f t="shared" si="9"/>
        <v>0</v>
      </c>
    </row>
    <row r="341" spans="1:9" ht="11.25" thickBot="1" x14ac:dyDescent="0.2">
      <c r="A341" s="89"/>
      <c r="B341" s="214" t="s">
        <v>125</v>
      </c>
      <c r="C341" s="89" t="s">
        <v>130</v>
      </c>
      <c r="D341" s="92">
        <v>0</v>
      </c>
      <c r="E341" s="92">
        <v>0</v>
      </c>
      <c r="F341" s="92">
        <v>0</v>
      </c>
      <c r="G341" s="140">
        <v>0</v>
      </c>
      <c r="H341" s="97">
        <v>0</v>
      </c>
      <c r="I341" s="240">
        <f t="shared" si="9"/>
        <v>0</v>
      </c>
    </row>
    <row r="342" spans="1:9" ht="12" thickTop="1" thickBot="1" x14ac:dyDescent="0.2">
      <c r="A342" s="89"/>
      <c r="B342" s="214"/>
      <c r="C342" s="89" t="s">
        <v>177</v>
      </c>
      <c r="D342" s="111">
        <f>SUM(D311:D341)</f>
        <v>0</v>
      </c>
      <c r="E342" s="111">
        <f>SUM(E311:E341)</f>
        <v>0</v>
      </c>
      <c r="F342" s="111">
        <f>SUM(F311:F341)</f>
        <v>0</v>
      </c>
      <c r="G342" s="111">
        <f>SUM(G311:G341)</f>
        <v>0</v>
      </c>
      <c r="H342" s="111">
        <f>SUM(H311:H341)</f>
        <v>0</v>
      </c>
      <c r="I342" s="111">
        <f t="shared" si="9"/>
        <v>0</v>
      </c>
    </row>
    <row r="343" spans="1:9" ht="11.25" thickTop="1" x14ac:dyDescent="0.15">
      <c r="A343" s="89"/>
      <c r="B343" s="214"/>
      <c r="C343" s="89"/>
      <c r="D343" s="3"/>
      <c r="E343" s="3"/>
      <c r="F343" s="3"/>
      <c r="G343" s="3"/>
      <c r="H343" s="3"/>
      <c r="I343" s="128"/>
    </row>
    <row r="344" spans="1:9" x14ac:dyDescent="0.15">
      <c r="A344" s="210" t="s">
        <v>180</v>
      </c>
      <c r="B344" s="89"/>
      <c r="C344" s="89"/>
      <c r="D344" s="3"/>
      <c r="E344" s="3"/>
      <c r="F344" s="3"/>
      <c r="G344" s="3"/>
      <c r="H344" s="3"/>
      <c r="I344" s="128"/>
    </row>
    <row r="345" spans="1:9" x14ac:dyDescent="0.15">
      <c r="A345" s="215" t="s">
        <v>179</v>
      </c>
      <c r="B345" s="89"/>
      <c r="C345" s="89"/>
      <c r="D345" s="3"/>
      <c r="E345" s="3"/>
      <c r="F345" s="3"/>
      <c r="G345" s="3"/>
      <c r="H345" s="3"/>
      <c r="I345" s="128"/>
    </row>
    <row r="346" spans="1:9" x14ac:dyDescent="0.15">
      <c r="B346" s="214" t="s">
        <v>1048</v>
      </c>
      <c r="C346" s="89" t="s">
        <v>1186</v>
      </c>
      <c r="D346" s="95">
        <v>0</v>
      </c>
      <c r="E346" s="95">
        <v>0</v>
      </c>
      <c r="F346" s="95">
        <v>0</v>
      </c>
      <c r="G346" s="95">
        <v>0</v>
      </c>
      <c r="H346" s="97">
        <v>0</v>
      </c>
      <c r="I346" s="240">
        <f>SUM(G346+H346)</f>
        <v>0</v>
      </c>
    </row>
    <row r="347" spans="1:9" x14ac:dyDescent="0.15">
      <c r="A347" s="89"/>
      <c r="B347" s="214" t="s">
        <v>1049</v>
      </c>
      <c r="C347" s="89" t="s">
        <v>1474</v>
      </c>
      <c r="D347" s="95">
        <v>0</v>
      </c>
      <c r="E347" s="95">
        <v>0</v>
      </c>
      <c r="F347" s="95">
        <v>0</v>
      </c>
      <c r="G347" s="95">
        <v>0</v>
      </c>
      <c r="H347" s="97">
        <v>0</v>
      </c>
      <c r="I347" s="240">
        <f>SUM(G347+H347)</f>
        <v>0</v>
      </c>
    </row>
    <row r="348" spans="1:9" x14ac:dyDescent="0.15">
      <c r="A348" s="89"/>
      <c r="B348" s="214" t="s">
        <v>1050</v>
      </c>
      <c r="C348" s="89" t="s">
        <v>72</v>
      </c>
      <c r="D348" s="92">
        <v>0</v>
      </c>
      <c r="E348" s="92">
        <v>0</v>
      </c>
      <c r="F348" s="92">
        <v>0</v>
      </c>
      <c r="G348" s="140">
        <v>0</v>
      </c>
      <c r="H348" s="97">
        <v>0</v>
      </c>
      <c r="I348" s="240">
        <f t="shared" ref="I348:I376" si="10">SUM(G348+H348)</f>
        <v>0</v>
      </c>
    </row>
    <row r="349" spans="1:9" x14ac:dyDescent="0.15">
      <c r="A349" s="89"/>
      <c r="B349" s="214" t="s">
        <v>1051</v>
      </c>
      <c r="C349" s="89" t="s">
        <v>73</v>
      </c>
      <c r="D349" s="92">
        <v>0</v>
      </c>
      <c r="E349" s="92">
        <v>0</v>
      </c>
      <c r="F349" s="92">
        <v>0</v>
      </c>
      <c r="G349" s="140">
        <v>0</v>
      </c>
      <c r="H349" s="97">
        <v>0</v>
      </c>
      <c r="I349" s="240">
        <f t="shared" si="10"/>
        <v>0</v>
      </c>
    </row>
    <row r="350" spans="1:9" x14ac:dyDescent="0.15">
      <c r="A350" s="89"/>
      <c r="B350" s="214" t="s">
        <v>74</v>
      </c>
      <c r="C350" s="89" t="s">
        <v>75</v>
      </c>
      <c r="D350" s="92">
        <v>0</v>
      </c>
      <c r="E350" s="92">
        <v>0</v>
      </c>
      <c r="F350" s="92">
        <v>0</v>
      </c>
      <c r="G350" s="140">
        <v>0</v>
      </c>
      <c r="H350" s="97">
        <v>0</v>
      </c>
      <c r="I350" s="240">
        <f t="shared" si="10"/>
        <v>0</v>
      </c>
    </row>
    <row r="351" spans="1:9" x14ac:dyDescent="0.15">
      <c r="A351" s="89"/>
      <c r="B351" s="214" t="s">
        <v>76</v>
      </c>
      <c r="C351" s="89" t="s">
        <v>77</v>
      </c>
      <c r="D351" s="92">
        <v>0</v>
      </c>
      <c r="E351" s="92">
        <v>0</v>
      </c>
      <c r="F351" s="92">
        <v>0</v>
      </c>
      <c r="G351" s="140">
        <v>0</v>
      </c>
      <c r="H351" s="97">
        <v>0</v>
      </c>
      <c r="I351" s="240">
        <f t="shared" si="10"/>
        <v>0</v>
      </c>
    </row>
    <row r="352" spans="1:9" x14ac:dyDescent="0.15">
      <c r="A352" s="89"/>
      <c r="B352" s="214" t="s">
        <v>1052</v>
      </c>
      <c r="C352" s="89" t="s">
        <v>78</v>
      </c>
      <c r="D352" s="92">
        <v>0</v>
      </c>
      <c r="E352" s="92">
        <v>0</v>
      </c>
      <c r="F352" s="92">
        <v>0</v>
      </c>
      <c r="G352" s="140">
        <v>0</v>
      </c>
      <c r="H352" s="97">
        <v>0</v>
      </c>
      <c r="I352" s="240">
        <f t="shared" si="10"/>
        <v>0</v>
      </c>
    </row>
    <row r="353" spans="1:9" x14ac:dyDescent="0.15">
      <c r="A353" s="89"/>
      <c r="B353" s="214" t="s">
        <v>81</v>
      </c>
      <c r="C353" s="89" t="s">
        <v>88</v>
      </c>
      <c r="D353" s="92">
        <v>0</v>
      </c>
      <c r="E353" s="92">
        <v>0</v>
      </c>
      <c r="F353" s="92">
        <v>0</v>
      </c>
      <c r="G353" s="140">
        <v>0</v>
      </c>
      <c r="H353" s="97">
        <v>0</v>
      </c>
      <c r="I353" s="240">
        <f t="shared" si="10"/>
        <v>0</v>
      </c>
    </row>
    <row r="354" spans="1:9" x14ac:dyDescent="0.15">
      <c r="A354" s="89"/>
      <c r="B354" s="214" t="s">
        <v>82</v>
      </c>
      <c r="C354" s="89" t="s">
        <v>89</v>
      </c>
      <c r="D354" s="92">
        <v>0</v>
      </c>
      <c r="E354" s="92">
        <v>0</v>
      </c>
      <c r="F354" s="92">
        <v>0</v>
      </c>
      <c r="G354" s="140">
        <v>0</v>
      </c>
      <c r="H354" s="97">
        <v>0</v>
      </c>
      <c r="I354" s="240">
        <f t="shared" si="10"/>
        <v>0</v>
      </c>
    </row>
    <row r="355" spans="1:9" x14ac:dyDescent="0.15">
      <c r="A355" s="89"/>
      <c r="B355" s="214" t="s">
        <v>86</v>
      </c>
      <c r="C355" s="89" t="s">
        <v>1080</v>
      </c>
      <c r="D355" s="92">
        <v>0</v>
      </c>
      <c r="E355" s="92">
        <v>0</v>
      </c>
      <c r="F355" s="92">
        <v>0</v>
      </c>
      <c r="G355" s="140">
        <v>0</v>
      </c>
      <c r="H355" s="97">
        <v>0</v>
      </c>
      <c r="I355" s="240">
        <f t="shared" si="10"/>
        <v>0</v>
      </c>
    </row>
    <row r="356" spans="1:9" x14ac:dyDescent="0.15">
      <c r="A356" s="89"/>
      <c r="B356" s="333" t="s">
        <v>485</v>
      </c>
      <c r="C356" s="286" t="s">
        <v>508</v>
      </c>
      <c r="D356" s="92">
        <v>0</v>
      </c>
      <c r="E356" s="92">
        <v>0</v>
      </c>
      <c r="F356" s="92">
        <v>0</v>
      </c>
      <c r="G356" s="140">
        <v>0</v>
      </c>
      <c r="H356" s="97">
        <v>0</v>
      </c>
      <c r="I356" s="240">
        <f t="shared" si="10"/>
        <v>0</v>
      </c>
    </row>
    <row r="357" spans="1:9" x14ac:dyDescent="0.15">
      <c r="A357" s="89"/>
      <c r="B357" s="214" t="s">
        <v>1081</v>
      </c>
      <c r="C357" s="89" t="s">
        <v>591</v>
      </c>
      <c r="D357" s="92">
        <v>0</v>
      </c>
      <c r="E357" s="92">
        <v>0</v>
      </c>
      <c r="F357" s="92">
        <v>0</v>
      </c>
      <c r="G357" s="140">
        <v>0</v>
      </c>
      <c r="H357" s="97">
        <v>0</v>
      </c>
      <c r="I357" s="240">
        <f t="shared" si="10"/>
        <v>0</v>
      </c>
    </row>
    <row r="358" spans="1:9" x14ac:dyDescent="0.15">
      <c r="A358" s="89"/>
      <c r="B358" s="214" t="s">
        <v>1082</v>
      </c>
      <c r="C358" s="89" t="s">
        <v>592</v>
      </c>
      <c r="D358" s="92">
        <v>0</v>
      </c>
      <c r="E358" s="92">
        <v>0</v>
      </c>
      <c r="F358" s="92">
        <v>0</v>
      </c>
      <c r="G358" s="140">
        <v>0</v>
      </c>
      <c r="H358" s="97">
        <v>0</v>
      </c>
      <c r="I358" s="240">
        <f t="shared" si="10"/>
        <v>0</v>
      </c>
    </row>
    <row r="359" spans="1:9" x14ac:dyDescent="0.15">
      <c r="A359" s="89"/>
      <c r="B359" s="214" t="s">
        <v>1083</v>
      </c>
      <c r="C359" s="89" t="s">
        <v>593</v>
      </c>
      <c r="D359" s="92">
        <v>0</v>
      </c>
      <c r="E359" s="92">
        <v>0</v>
      </c>
      <c r="F359" s="92">
        <v>0</v>
      </c>
      <c r="G359" s="140">
        <v>0</v>
      </c>
      <c r="H359" s="97">
        <v>0</v>
      </c>
      <c r="I359" s="240">
        <f t="shared" si="10"/>
        <v>0</v>
      </c>
    </row>
    <row r="360" spans="1:9" x14ac:dyDescent="0.15">
      <c r="A360" s="89"/>
      <c r="B360" s="214" t="s">
        <v>1084</v>
      </c>
      <c r="C360" s="89" t="s">
        <v>594</v>
      </c>
      <c r="D360" s="92">
        <v>0</v>
      </c>
      <c r="E360" s="92">
        <v>0</v>
      </c>
      <c r="F360" s="92">
        <v>0</v>
      </c>
      <c r="G360" s="140">
        <v>0</v>
      </c>
      <c r="H360" s="97">
        <v>0</v>
      </c>
      <c r="I360" s="240">
        <f t="shared" si="10"/>
        <v>0</v>
      </c>
    </row>
    <row r="361" spans="1:9" x14ac:dyDescent="0.15">
      <c r="A361" s="89"/>
      <c r="B361" s="214" t="s">
        <v>1085</v>
      </c>
      <c r="C361" s="89" t="s">
        <v>139</v>
      </c>
      <c r="D361" s="92">
        <v>0</v>
      </c>
      <c r="E361" s="92">
        <v>0</v>
      </c>
      <c r="F361" s="92">
        <v>0</v>
      </c>
      <c r="G361" s="140">
        <v>0</v>
      </c>
      <c r="H361" s="97">
        <v>0</v>
      </c>
      <c r="I361" s="240">
        <f t="shared" si="10"/>
        <v>0</v>
      </c>
    </row>
    <row r="362" spans="1:9" x14ac:dyDescent="0.15">
      <c r="A362" s="89"/>
      <c r="B362" s="214" t="s">
        <v>1086</v>
      </c>
      <c r="C362" s="89" t="s">
        <v>140</v>
      </c>
      <c r="D362" s="92">
        <v>0</v>
      </c>
      <c r="E362" s="92">
        <v>0</v>
      </c>
      <c r="F362" s="92">
        <v>0</v>
      </c>
      <c r="G362" s="140">
        <v>0</v>
      </c>
      <c r="H362" s="97">
        <v>0</v>
      </c>
      <c r="I362" s="240">
        <f t="shared" si="10"/>
        <v>0</v>
      </c>
    </row>
    <row r="363" spans="1:9" x14ac:dyDescent="0.15">
      <c r="A363" s="89"/>
      <c r="B363" s="214" t="s">
        <v>1087</v>
      </c>
      <c r="C363" s="89" t="s">
        <v>595</v>
      </c>
      <c r="D363" s="92">
        <v>0</v>
      </c>
      <c r="E363" s="92">
        <v>0</v>
      </c>
      <c r="F363" s="92">
        <v>0</v>
      </c>
      <c r="G363" s="140">
        <v>0</v>
      </c>
      <c r="H363" s="97">
        <v>0</v>
      </c>
      <c r="I363" s="240">
        <f t="shared" si="10"/>
        <v>0</v>
      </c>
    </row>
    <row r="364" spans="1:9" x14ac:dyDescent="0.15">
      <c r="A364" s="89"/>
      <c r="B364" s="214" t="s">
        <v>1088</v>
      </c>
      <c r="C364" s="89" t="s">
        <v>597</v>
      </c>
      <c r="D364" s="92">
        <v>0</v>
      </c>
      <c r="E364" s="92">
        <v>0</v>
      </c>
      <c r="F364" s="92">
        <v>0</v>
      </c>
      <c r="G364" s="140">
        <v>0</v>
      </c>
      <c r="H364" s="97">
        <v>0</v>
      </c>
      <c r="I364" s="240">
        <f t="shared" si="10"/>
        <v>0</v>
      </c>
    </row>
    <row r="365" spans="1:9" x14ac:dyDescent="0.15">
      <c r="A365" s="89"/>
      <c r="B365" s="214" t="s">
        <v>598</v>
      </c>
      <c r="C365" s="89" t="s">
        <v>603</v>
      </c>
      <c r="D365" s="92">
        <v>0</v>
      </c>
      <c r="E365" s="92">
        <v>0</v>
      </c>
      <c r="F365" s="92">
        <v>0</v>
      </c>
      <c r="G365" s="140">
        <v>0</v>
      </c>
      <c r="H365" s="97">
        <v>0</v>
      </c>
      <c r="I365" s="240">
        <f t="shared" si="10"/>
        <v>0</v>
      </c>
    </row>
    <row r="366" spans="1:9" x14ac:dyDescent="0.15">
      <c r="A366" s="89"/>
      <c r="B366" s="214" t="s">
        <v>599</v>
      </c>
      <c r="C366" s="89" t="s">
        <v>107</v>
      </c>
      <c r="D366" s="92">
        <v>0</v>
      </c>
      <c r="E366" s="92">
        <v>0</v>
      </c>
      <c r="F366" s="92">
        <v>0</v>
      </c>
      <c r="G366" s="140">
        <v>0</v>
      </c>
      <c r="H366" s="97">
        <v>0</v>
      </c>
      <c r="I366" s="240">
        <f t="shared" si="10"/>
        <v>0</v>
      </c>
    </row>
    <row r="367" spans="1:9" x14ac:dyDescent="0.15">
      <c r="A367" s="89"/>
      <c r="B367" s="214" t="s">
        <v>600</v>
      </c>
      <c r="C367" s="89" t="s">
        <v>108</v>
      </c>
      <c r="D367" s="92">
        <v>0</v>
      </c>
      <c r="E367" s="92">
        <v>0</v>
      </c>
      <c r="F367" s="92">
        <v>0</v>
      </c>
      <c r="G367" s="140">
        <v>0</v>
      </c>
      <c r="H367" s="97">
        <v>0</v>
      </c>
      <c r="I367" s="240">
        <f t="shared" si="10"/>
        <v>0</v>
      </c>
    </row>
    <row r="368" spans="1:9" x14ac:dyDescent="0.15">
      <c r="A368" s="89"/>
      <c r="B368" s="214" t="s">
        <v>601</v>
      </c>
      <c r="C368" s="89" t="s">
        <v>109</v>
      </c>
      <c r="D368" s="92">
        <v>0</v>
      </c>
      <c r="E368" s="92">
        <v>0</v>
      </c>
      <c r="F368" s="92">
        <v>0</v>
      </c>
      <c r="G368" s="140">
        <v>0</v>
      </c>
      <c r="H368" s="97">
        <v>0</v>
      </c>
      <c r="I368" s="240">
        <f t="shared" si="10"/>
        <v>0</v>
      </c>
    </row>
    <row r="369" spans="1:9" x14ac:dyDescent="0.15">
      <c r="A369" s="89"/>
      <c r="B369" s="214" t="s">
        <v>1053</v>
      </c>
      <c r="C369" s="89" t="s">
        <v>110</v>
      </c>
      <c r="D369" s="92">
        <v>0</v>
      </c>
      <c r="E369" s="92">
        <v>0</v>
      </c>
      <c r="F369" s="92">
        <v>0</v>
      </c>
      <c r="G369" s="140">
        <v>0</v>
      </c>
      <c r="H369" s="97">
        <v>0</v>
      </c>
      <c r="I369" s="240">
        <f t="shared" si="10"/>
        <v>0</v>
      </c>
    </row>
    <row r="370" spans="1:9" x14ac:dyDescent="0.15">
      <c r="A370" s="89"/>
      <c r="B370" s="214" t="s">
        <v>602</v>
      </c>
      <c r="C370" s="89" t="s">
        <v>111</v>
      </c>
      <c r="D370" s="92">
        <v>0</v>
      </c>
      <c r="E370" s="92">
        <v>0</v>
      </c>
      <c r="F370" s="92">
        <v>0</v>
      </c>
      <c r="G370" s="140">
        <v>0</v>
      </c>
      <c r="H370" s="97">
        <v>0</v>
      </c>
      <c r="I370" s="240">
        <f t="shared" si="10"/>
        <v>0</v>
      </c>
    </row>
    <row r="371" spans="1:9" x14ac:dyDescent="0.15">
      <c r="A371" s="89"/>
      <c r="B371" s="214" t="s">
        <v>1054</v>
      </c>
      <c r="C371" s="89" t="s">
        <v>114</v>
      </c>
      <c r="D371" s="92">
        <v>0</v>
      </c>
      <c r="E371" s="92">
        <v>0</v>
      </c>
      <c r="F371" s="92">
        <v>0</v>
      </c>
      <c r="G371" s="140">
        <v>0</v>
      </c>
      <c r="H371" s="97">
        <v>0</v>
      </c>
      <c r="I371" s="240">
        <f t="shared" si="10"/>
        <v>0</v>
      </c>
    </row>
    <row r="372" spans="1:9" x14ac:dyDescent="0.15">
      <c r="A372" s="89"/>
      <c r="B372" s="214" t="s">
        <v>451</v>
      </c>
      <c r="C372" s="89" t="s">
        <v>119</v>
      </c>
      <c r="D372" s="92">
        <v>0</v>
      </c>
      <c r="E372" s="92">
        <v>0</v>
      </c>
      <c r="F372" s="92">
        <v>0</v>
      </c>
      <c r="G372" s="140">
        <v>0</v>
      </c>
      <c r="H372" s="97">
        <v>0</v>
      </c>
      <c r="I372" s="240">
        <f t="shared" si="10"/>
        <v>0</v>
      </c>
    </row>
    <row r="373" spans="1:9" x14ac:dyDescent="0.15">
      <c r="A373" s="89"/>
      <c r="B373" s="214" t="s">
        <v>447</v>
      </c>
      <c r="C373" s="89" t="s">
        <v>121</v>
      </c>
      <c r="D373" s="92">
        <v>0</v>
      </c>
      <c r="E373" s="92">
        <v>0</v>
      </c>
      <c r="F373" s="92">
        <v>0</v>
      </c>
      <c r="G373" s="140">
        <v>0</v>
      </c>
      <c r="H373" s="97">
        <v>0</v>
      </c>
      <c r="I373" s="240">
        <f t="shared" si="10"/>
        <v>0</v>
      </c>
    </row>
    <row r="374" spans="1:9" x14ac:dyDescent="0.15">
      <c r="A374" s="89"/>
      <c r="B374" s="214" t="s">
        <v>1055</v>
      </c>
      <c r="C374" s="89" t="s">
        <v>127</v>
      </c>
      <c r="D374" s="92">
        <v>0</v>
      </c>
      <c r="E374" s="92">
        <v>0</v>
      </c>
      <c r="F374" s="92">
        <v>0</v>
      </c>
      <c r="G374" s="140">
        <v>0</v>
      </c>
      <c r="H374" s="97">
        <v>0</v>
      </c>
      <c r="I374" s="240">
        <f t="shared" si="10"/>
        <v>0</v>
      </c>
    </row>
    <row r="375" spans="1:9" x14ac:dyDescent="0.15">
      <c r="A375" s="89"/>
      <c r="B375" s="214" t="s">
        <v>123</v>
      </c>
      <c r="C375" s="89" t="s">
        <v>128</v>
      </c>
      <c r="D375" s="92">
        <v>0</v>
      </c>
      <c r="E375" s="92">
        <v>0</v>
      </c>
      <c r="F375" s="92">
        <v>0</v>
      </c>
      <c r="G375" s="140">
        <v>0</v>
      </c>
      <c r="H375" s="97">
        <v>0</v>
      </c>
      <c r="I375" s="240">
        <f t="shared" si="10"/>
        <v>0</v>
      </c>
    </row>
    <row r="376" spans="1:9" x14ac:dyDescent="0.15">
      <c r="A376" s="89"/>
      <c r="B376" s="214" t="s">
        <v>124</v>
      </c>
      <c r="C376" s="89" t="s">
        <v>129</v>
      </c>
      <c r="D376" s="92">
        <v>0</v>
      </c>
      <c r="E376" s="92">
        <v>0</v>
      </c>
      <c r="F376" s="92">
        <v>0</v>
      </c>
      <c r="G376" s="140">
        <v>0</v>
      </c>
      <c r="H376" s="97">
        <v>0</v>
      </c>
      <c r="I376" s="240">
        <f t="shared" si="10"/>
        <v>0</v>
      </c>
    </row>
    <row r="377" spans="1:9" ht="11.25" thickBot="1" x14ac:dyDescent="0.2">
      <c r="A377" s="89"/>
      <c r="B377" s="214" t="s">
        <v>125</v>
      </c>
      <c r="C377" s="89" t="s">
        <v>130</v>
      </c>
      <c r="D377" s="92">
        <v>0</v>
      </c>
      <c r="E377" s="92">
        <v>0</v>
      </c>
      <c r="F377" s="92">
        <v>0</v>
      </c>
      <c r="G377" s="140">
        <v>0</v>
      </c>
      <c r="H377" s="97">
        <v>0</v>
      </c>
      <c r="I377" s="240">
        <f>SUM(G377+H377)</f>
        <v>0</v>
      </c>
    </row>
    <row r="378" spans="1:9" ht="12" thickTop="1" thickBot="1" x14ac:dyDescent="0.2">
      <c r="A378" s="89"/>
      <c r="B378" s="214"/>
      <c r="C378" s="89" t="s">
        <v>178</v>
      </c>
      <c r="D378" s="111">
        <f>SUM(D346:D377)</f>
        <v>0</v>
      </c>
      <c r="E378" s="111">
        <f>SUM(E346:E377)</f>
        <v>0</v>
      </c>
      <c r="F378" s="111">
        <f>SUM(F346:F377)</f>
        <v>0</v>
      </c>
      <c r="G378" s="111">
        <f>SUM(G346:G377)</f>
        <v>0</v>
      </c>
      <c r="H378" s="111">
        <f>SUM(H346:H377)</f>
        <v>0</v>
      </c>
      <c r="I378" s="111">
        <f>SUM(G378+H378)</f>
        <v>0</v>
      </c>
    </row>
    <row r="379" spans="1:9" ht="11.25" thickTop="1" x14ac:dyDescent="0.15">
      <c r="A379" s="89"/>
      <c r="B379" s="89"/>
      <c r="C379" s="89"/>
      <c r="D379" s="3"/>
      <c r="E379" s="3"/>
      <c r="F379" s="3"/>
      <c r="G379" s="3"/>
      <c r="H379" s="3"/>
      <c r="I379" s="128"/>
    </row>
    <row r="380" spans="1:9" x14ac:dyDescent="0.15">
      <c r="A380" s="215" t="s">
        <v>181</v>
      </c>
      <c r="B380" s="89"/>
      <c r="C380" s="89"/>
      <c r="D380" s="3"/>
      <c r="E380" s="3"/>
      <c r="F380" s="3"/>
      <c r="G380" s="3"/>
      <c r="H380" s="3"/>
      <c r="I380" s="128"/>
    </row>
    <row r="381" spans="1:9" x14ac:dyDescent="0.15">
      <c r="B381" s="214" t="s">
        <v>1048</v>
      </c>
      <c r="C381" s="89" t="s">
        <v>1186</v>
      </c>
      <c r="D381" s="95">
        <v>0</v>
      </c>
      <c r="E381" s="95">
        <v>0</v>
      </c>
      <c r="F381" s="95">
        <v>0</v>
      </c>
      <c r="G381" s="95">
        <v>0</v>
      </c>
      <c r="H381" s="97">
        <v>0</v>
      </c>
      <c r="I381" s="240">
        <f>SUM(G381+H381)</f>
        <v>0</v>
      </c>
    </row>
    <row r="382" spans="1:9" x14ac:dyDescent="0.15">
      <c r="A382" s="89"/>
      <c r="B382" s="214" t="s">
        <v>1049</v>
      </c>
      <c r="C382" s="89" t="s">
        <v>1474</v>
      </c>
      <c r="D382" s="95">
        <v>0</v>
      </c>
      <c r="E382" s="95">
        <v>0</v>
      </c>
      <c r="F382" s="95">
        <v>0</v>
      </c>
      <c r="G382" s="95">
        <v>0</v>
      </c>
      <c r="H382" s="97">
        <v>0</v>
      </c>
      <c r="I382" s="240">
        <f>SUM(G382+H382)</f>
        <v>0</v>
      </c>
    </row>
    <row r="383" spans="1:9" x14ac:dyDescent="0.15">
      <c r="A383" s="89"/>
      <c r="B383" s="214" t="s">
        <v>1050</v>
      </c>
      <c r="C383" s="89" t="s">
        <v>72</v>
      </c>
      <c r="D383" s="92">
        <v>0</v>
      </c>
      <c r="E383" s="92">
        <v>0</v>
      </c>
      <c r="F383" s="92">
        <v>0</v>
      </c>
      <c r="G383" s="92">
        <v>0</v>
      </c>
      <c r="H383" s="97">
        <v>0</v>
      </c>
      <c r="I383" s="240">
        <f t="shared" ref="I383:I413" si="11">SUM(G383+H383)</f>
        <v>0</v>
      </c>
    </row>
    <row r="384" spans="1:9" x14ac:dyDescent="0.15">
      <c r="A384" s="89"/>
      <c r="B384" s="214" t="s">
        <v>1051</v>
      </c>
      <c r="C384" s="89" t="s">
        <v>73</v>
      </c>
      <c r="D384" s="92">
        <v>0</v>
      </c>
      <c r="E384" s="92">
        <v>0</v>
      </c>
      <c r="F384" s="92">
        <v>0</v>
      </c>
      <c r="G384" s="92">
        <v>0</v>
      </c>
      <c r="H384" s="97">
        <v>0</v>
      </c>
      <c r="I384" s="240">
        <f t="shared" si="11"/>
        <v>0</v>
      </c>
    </row>
    <row r="385" spans="1:9" x14ac:dyDescent="0.15">
      <c r="A385" s="89"/>
      <c r="B385" s="214" t="s">
        <v>74</v>
      </c>
      <c r="C385" s="89" t="s">
        <v>75</v>
      </c>
      <c r="D385" s="92">
        <v>0</v>
      </c>
      <c r="E385" s="92">
        <v>0</v>
      </c>
      <c r="F385" s="92">
        <v>0</v>
      </c>
      <c r="G385" s="92">
        <v>0</v>
      </c>
      <c r="H385" s="97">
        <v>0</v>
      </c>
      <c r="I385" s="240">
        <f t="shared" si="11"/>
        <v>0</v>
      </c>
    </row>
    <row r="386" spans="1:9" x14ac:dyDescent="0.15">
      <c r="A386" s="89"/>
      <c r="B386" s="214" t="s">
        <v>76</v>
      </c>
      <c r="C386" s="89" t="s">
        <v>77</v>
      </c>
      <c r="D386" s="92">
        <v>0</v>
      </c>
      <c r="E386" s="92">
        <v>0</v>
      </c>
      <c r="F386" s="92">
        <v>0</v>
      </c>
      <c r="G386" s="92">
        <v>0</v>
      </c>
      <c r="H386" s="97">
        <v>0</v>
      </c>
      <c r="I386" s="240">
        <f t="shared" si="11"/>
        <v>0</v>
      </c>
    </row>
    <row r="387" spans="1:9" x14ac:dyDescent="0.15">
      <c r="A387" s="89"/>
      <c r="B387" s="214" t="s">
        <v>1052</v>
      </c>
      <c r="C387" s="89" t="s">
        <v>78</v>
      </c>
      <c r="D387" s="92">
        <v>0</v>
      </c>
      <c r="E387" s="92">
        <v>0</v>
      </c>
      <c r="F387" s="92">
        <v>0</v>
      </c>
      <c r="G387" s="92">
        <v>0</v>
      </c>
      <c r="H387" s="97">
        <v>0</v>
      </c>
      <c r="I387" s="240">
        <f t="shared" si="11"/>
        <v>0</v>
      </c>
    </row>
    <row r="388" spans="1:9" x14ac:dyDescent="0.15">
      <c r="A388" s="89"/>
      <c r="B388" s="214" t="s">
        <v>81</v>
      </c>
      <c r="C388" s="89" t="s">
        <v>88</v>
      </c>
      <c r="D388" s="92">
        <v>0</v>
      </c>
      <c r="E388" s="92">
        <v>0</v>
      </c>
      <c r="F388" s="92">
        <v>0</v>
      </c>
      <c r="G388" s="92">
        <v>0</v>
      </c>
      <c r="H388" s="97">
        <v>0</v>
      </c>
      <c r="I388" s="240">
        <f t="shared" si="11"/>
        <v>0</v>
      </c>
    </row>
    <row r="389" spans="1:9" x14ac:dyDescent="0.15">
      <c r="A389" s="89"/>
      <c r="B389" s="214" t="s">
        <v>82</v>
      </c>
      <c r="C389" s="89" t="s">
        <v>89</v>
      </c>
      <c r="D389" s="92">
        <v>0</v>
      </c>
      <c r="E389" s="92">
        <v>0</v>
      </c>
      <c r="F389" s="92">
        <v>0</v>
      </c>
      <c r="G389" s="92">
        <v>0</v>
      </c>
      <c r="H389" s="97">
        <v>0</v>
      </c>
      <c r="I389" s="240">
        <f t="shared" si="11"/>
        <v>0</v>
      </c>
    </row>
    <row r="390" spans="1:9" x14ac:dyDescent="0.15">
      <c r="A390" s="89"/>
      <c r="B390" s="214" t="s">
        <v>86</v>
      </c>
      <c r="C390" s="89" t="s">
        <v>1080</v>
      </c>
      <c r="D390" s="92">
        <v>0</v>
      </c>
      <c r="E390" s="92">
        <v>0</v>
      </c>
      <c r="F390" s="92">
        <v>0</v>
      </c>
      <c r="G390" s="92">
        <v>0</v>
      </c>
      <c r="H390" s="97">
        <v>0</v>
      </c>
      <c r="I390" s="240">
        <f t="shared" si="11"/>
        <v>0</v>
      </c>
    </row>
    <row r="391" spans="1:9" x14ac:dyDescent="0.15">
      <c r="A391" s="89"/>
      <c r="B391" s="333" t="s">
        <v>485</v>
      </c>
      <c r="C391" s="286" t="s">
        <v>508</v>
      </c>
      <c r="D391" s="92">
        <v>0</v>
      </c>
      <c r="E391" s="92">
        <v>0</v>
      </c>
      <c r="F391" s="92">
        <v>0</v>
      </c>
      <c r="G391" s="92">
        <v>0</v>
      </c>
      <c r="H391" s="97">
        <v>0</v>
      </c>
      <c r="I391" s="240">
        <f t="shared" si="11"/>
        <v>0</v>
      </c>
    </row>
    <row r="392" spans="1:9" x14ac:dyDescent="0.15">
      <c r="A392" s="89"/>
      <c r="B392" s="214" t="s">
        <v>1081</v>
      </c>
      <c r="C392" s="89" t="s">
        <v>591</v>
      </c>
      <c r="D392" s="92">
        <v>0</v>
      </c>
      <c r="E392" s="92">
        <v>0</v>
      </c>
      <c r="F392" s="92">
        <v>0</v>
      </c>
      <c r="G392" s="92">
        <v>0</v>
      </c>
      <c r="H392" s="97">
        <v>0</v>
      </c>
      <c r="I392" s="240">
        <f t="shared" si="11"/>
        <v>0</v>
      </c>
    </row>
    <row r="393" spans="1:9" x14ac:dyDescent="0.15">
      <c r="A393" s="89"/>
      <c r="B393" s="214" t="s">
        <v>1082</v>
      </c>
      <c r="C393" s="89" t="s">
        <v>592</v>
      </c>
      <c r="D393" s="92">
        <v>0</v>
      </c>
      <c r="E393" s="92">
        <v>0</v>
      </c>
      <c r="F393" s="92">
        <v>0</v>
      </c>
      <c r="G393" s="92">
        <v>0</v>
      </c>
      <c r="H393" s="97">
        <v>0</v>
      </c>
      <c r="I393" s="240">
        <f t="shared" si="11"/>
        <v>0</v>
      </c>
    </row>
    <row r="394" spans="1:9" x14ac:dyDescent="0.15">
      <c r="A394" s="89"/>
      <c r="B394" s="214" t="s">
        <v>1083</v>
      </c>
      <c r="C394" s="89" t="s">
        <v>593</v>
      </c>
      <c r="D394" s="92">
        <v>0</v>
      </c>
      <c r="E394" s="92">
        <v>0</v>
      </c>
      <c r="F394" s="92">
        <v>0</v>
      </c>
      <c r="G394" s="92">
        <v>0</v>
      </c>
      <c r="H394" s="97">
        <v>0</v>
      </c>
      <c r="I394" s="240">
        <f t="shared" si="11"/>
        <v>0</v>
      </c>
    </row>
    <row r="395" spans="1:9" x14ac:dyDescent="0.15">
      <c r="A395" s="89"/>
      <c r="B395" s="214" t="s">
        <v>1084</v>
      </c>
      <c r="C395" s="89" t="s">
        <v>594</v>
      </c>
      <c r="D395" s="92">
        <v>0</v>
      </c>
      <c r="E395" s="92">
        <v>0</v>
      </c>
      <c r="F395" s="92">
        <v>0</v>
      </c>
      <c r="G395" s="92">
        <v>0</v>
      </c>
      <c r="H395" s="97">
        <v>0</v>
      </c>
      <c r="I395" s="240">
        <f t="shared" si="11"/>
        <v>0</v>
      </c>
    </row>
    <row r="396" spans="1:9" x14ac:dyDescent="0.15">
      <c r="A396" s="89"/>
      <c r="B396" s="214" t="s">
        <v>1085</v>
      </c>
      <c r="C396" s="89" t="s">
        <v>139</v>
      </c>
      <c r="D396" s="92">
        <v>0</v>
      </c>
      <c r="E396" s="92">
        <v>0</v>
      </c>
      <c r="F396" s="92">
        <v>0</v>
      </c>
      <c r="G396" s="92">
        <v>0</v>
      </c>
      <c r="H396" s="97">
        <v>0</v>
      </c>
      <c r="I396" s="240">
        <f t="shared" si="11"/>
        <v>0</v>
      </c>
    </row>
    <row r="397" spans="1:9" x14ac:dyDescent="0.15">
      <c r="A397" s="89"/>
      <c r="B397" s="214" t="s">
        <v>1086</v>
      </c>
      <c r="C397" s="89" t="s">
        <v>140</v>
      </c>
      <c r="D397" s="92">
        <v>0</v>
      </c>
      <c r="E397" s="92">
        <v>0</v>
      </c>
      <c r="F397" s="92">
        <v>0</v>
      </c>
      <c r="G397" s="92">
        <v>0</v>
      </c>
      <c r="H397" s="97">
        <v>0</v>
      </c>
      <c r="I397" s="240">
        <f t="shared" si="11"/>
        <v>0</v>
      </c>
    </row>
    <row r="398" spans="1:9" x14ac:dyDescent="0.15">
      <c r="A398" s="89"/>
      <c r="B398" s="214" t="s">
        <v>1087</v>
      </c>
      <c r="C398" s="89" t="s">
        <v>595</v>
      </c>
      <c r="D398" s="92">
        <v>0</v>
      </c>
      <c r="E398" s="92">
        <v>0</v>
      </c>
      <c r="F398" s="92">
        <v>0</v>
      </c>
      <c r="G398" s="92">
        <v>0</v>
      </c>
      <c r="H398" s="97">
        <v>0</v>
      </c>
      <c r="I398" s="240">
        <f t="shared" si="11"/>
        <v>0</v>
      </c>
    </row>
    <row r="399" spans="1:9" x14ac:dyDescent="0.15">
      <c r="A399" s="89"/>
      <c r="B399" s="214" t="s">
        <v>1088</v>
      </c>
      <c r="C399" s="89" t="s">
        <v>597</v>
      </c>
      <c r="D399" s="92">
        <v>0</v>
      </c>
      <c r="E399" s="92">
        <v>0</v>
      </c>
      <c r="F399" s="92">
        <v>0</v>
      </c>
      <c r="G399" s="92">
        <v>0</v>
      </c>
      <c r="H399" s="97">
        <v>0</v>
      </c>
      <c r="I399" s="240">
        <f t="shared" si="11"/>
        <v>0</v>
      </c>
    </row>
    <row r="400" spans="1:9" x14ac:dyDescent="0.15">
      <c r="A400" s="89"/>
      <c r="B400" s="214" t="s">
        <v>598</v>
      </c>
      <c r="C400" s="89" t="s">
        <v>603</v>
      </c>
      <c r="D400" s="92">
        <v>0</v>
      </c>
      <c r="E400" s="92">
        <v>0</v>
      </c>
      <c r="F400" s="92">
        <v>0</v>
      </c>
      <c r="G400" s="92">
        <v>0</v>
      </c>
      <c r="H400" s="97">
        <v>0</v>
      </c>
      <c r="I400" s="240">
        <f t="shared" si="11"/>
        <v>0</v>
      </c>
    </row>
    <row r="401" spans="1:9" x14ac:dyDescent="0.15">
      <c r="A401" s="89"/>
      <c r="B401" s="214" t="s">
        <v>599</v>
      </c>
      <c r="C401" s="89" t="s">
        <v>107</v>
      </c>
      <c r="D401" s="92">
        <v>0</v>
      </c>
      <c r="E401" s="92">
        <v>0</v>
      </c>
      <c r="F401" s="92">
        <v>0</v>
      </c>
      <c r="G401" s="92">
        <v>0</v>
      </c>
      <c r="H401" s="97">
        <v>0</v>
      </c>
      <c r="I401" s="240">
        <f t="shared" si="11"/>
        <v>0</v>
      </c>
    </row>
    <row r="402" spans="1:9" x14ac:dyDescent="0.15">
      <c r="A402" s="89"/>
      <c r="B402" s="214" t="s">
        <v>600</v>
      </c>
      <c r="C402" s="89" t="s">
        <v>108</v>
      </c>
      <c r="D402" s="92">
        <v>0</v>
      </c>
      <c r="E402" s="92">
        <v>0</v>
      </c>
      <c r="F402" s="92">
        <v>0</v>
      </c>
      <c r="G402" s="92">
        <v>0</v>
      </c>
      <c r="H402" s="97">
        <v>0</v>
      </c>
      <c r="I402" s="240">
        <f t="shared" si="11"/>
        <v>0</v>
      </c>
    </row>
    <row r="403" spans="1:9" x14ac:dyDescent="0.15">
      <c r="A403" s="89"/>
      <c r="B403" s="214" t="s">
        <v>601</v>
      </c>
      <c r="C403" s="89" t="s">
        <v>109</v>
      </c>
      <c r="D403" s="92">
        <v>0</v>
      </c>
      <c r="E403" s="92">
        <v>0</v>
      </c>
      <c r="F403" s="92">
        <v>0</v>
      </c>
      <c r="G403" s="92">
        <v>0</v>
      </c>
      <c r="H403" s="97">
        <v>0</v>
      </c>
      <c r="I403" s="240">
        <f t="shared" si="11"/>
        <v>0</v>
      </c>
    </row>
    <row r="404" spans="1:9" x14ac:dyDescent="0.15">
      <c r="A404" s="89"/>
      <c r="B404" s="214" t="s">
        <v>1053</v>
      </c>
      <c r="C404" s="89" t="s">
        <v>110</v>
      </c>
      <c r="D404" s="92">
        <v>0</v>
      </c>
      <c r="E404" s="92">
        <v>0</v>
      </c>
      <c r="F404" s="92">
        <v>0</v>
      </c>
      <c r="G404" s="92">
        <v>0</v>
      </c>
      <c r="H404" s="97">
        <v>0</v>
      </c>
      <c r="I404" s="240">
        <f t="shared" si="11"/>
        <v>0</v>
      </c>
    </row>
    <row r="405" spans="1:9" x14ac:dyDescent="0.15">
      <c r="A405" s="89"/>
      <c r="B405" s="214" t="s">
        <v>602</v>
      </c>
      <c r="C405" s="89" t="s">
        <v>111</v>
      </c>
      <c r="D405" s="92">
        <v>0</v>
      </c>
      <c r="E405" s="92">
        <v>0</v>
      </c>
      <c r="F405" s="92">
        <v>0</v>
      </c>
      <c r="G405" s="92">
        <v>0</v>
      </c>
      <c r="H405" s="97">
        <v>0</v>
      </c>
      <c r="I405" s="240">
        <f t="shared" si="11"/>
        <v>0</v>
      </c>
    </row>
    <row r="406" spans="1:9" x14ac:dyDescent="0.15">
      <c r="A406" s="89"/>
      <c r="B406" s="214" t="s">
        <v>1054</v>
      </c>
      <c r="C406" s="89" t="s">
        <v>114</v>
      </c>
      <c r="D406" s="92">
        <v>0</v>
      </c>
      <c r="E406" s="92">
        <v>0</v>
      </c>
      <c r="F406" s="92">
        <v>0</v>
      </c>
      <c r="G406" s="92">
        <v>0</v>
      </c>
      <c r="H406" s="97">
        <v>0</v>
      </c>
      <c r="I406" s="240">
        <f t="shared" si="11"/>
        <v>0</v>
      </c>
    </row>
    <row r="407" spans="1:9" x14ac:dyDescent="0.15">
      <c r="A407" s="89"/>
      <c r="B407" s="214" t="s">
        <v>451</v>
      </c>
      <c r="C407" s="89" t="s">
        <v>119</v>
      </c>
      <c r="D407" s="92">
        <v>0</v>
      </c>
      <c r="E407" s="92">
        <v>0</v>
      </c>
      <c r="F407" s="92">
        <v>0</v>
      </c>
      <c r="G407" s="92">
        <v>0</v>
      </c>
      <c r="H407" s="97">
        <v>0</v>
      </c>
      <c r="I407" s="240">
        <f t="shared" si="11"/>
        <v>0</v>
      </c>
    </row>
    <row r="408" spans="1:9" x14ac:dyDescent="0.15">
      <c r="A408" s="89"/>
      <c r="B408" s="214" t="s">
        <v>447</v>
      </c>
      <c r="C408" s="89" t="s">
        <v>121</v>
      </c>
      <c r="D408" s="92">
        <v>0</v>
      </c>
      <c r="E408" s="92">
        <v>0</v>
      </c>
      <c r="F408" s="92">
        <v>0</v>
      </c>
      <c r="G408" s="92">
        <v>0</v>
      </c>
      <c r="H408" s="97">
        <v>0</v>
      </c>
      <c r="I408" s="240">
        <f t="shared" si="11"/>
        <v>0</v>
      </c>
    </row>
    <row r="409" spans="1:9" x14ac:dyDescent="0.15">
      <c r="A409" s="89"/>
      <c r="B409" s="214" t="s">
        <v>1055</v>
      </c>
      <c r="C409" s="89" t="s">
        <v>127</v>
      </c>
      <c r="D409" s="92">
        <v>0</v>
      </c>
      <c r="E409" s="92">
        <v>0</v>
      </c>
      <c r="F409" s="92">
        <v>0</v>
      </c>
      <c r="G409" s="92">
        <v>0</v>
      </c>
      <c r="H409" s="97">
        <v>0</v>
      </c>
      <c r="I409" s="240">
        <f t="shared" si="11"/>
        <v>0</v>
      </c>
    </row>
    <row r="410" spans="1:9" x14ac:dyDescent="0.15">
      <c r="A410" s="89"/>
      <c r="B410" s="214" t="s">
        <v>123</v>
      </c>
      <c r="C410" s="89" t="s">
        <v>128</v>
      </c>
      <c r="D410" s="92">
        <v>0</v>
      </c>
      <c r="E410" s="92">
        <v>0</v>
      </c>
      <c r="F410" s="92">
        <v>0</v>
      </c>
      <c r="G410" s="92">
        <v>0</v>
      </c>
      <c r="H410" s="97">
        <v>0</v>
      </c>
      <c r="I410" s="240">
        <f t="shared" si="11"/>
        <v>0</v>
      </c>
    </row>
    <row r="411" spans="1:9" x14ac:dyDescent="0.15">
      <c r="A411" s="89"/>
      <c r="B411" s="214" t="s">
        <v>124</v>
      </c>
      <c r="C411" s="89" t="s">
        <v>129</v>
      </c>
      <c r="D411" s="92">
        <v>0</v>
      </c>
      <c r="E411" s="92">
        <v>0</v>
      </c>
      <c r="F411" s="92">
        <v>0</v>
      </c>
      <c r="G411" s="92">
        <v>0</v>
      </c>
      <c r="H411" s="97">
        <v>0</v>
      </c>
      <c r="I411" s="240">
        <f t="shared" si="11"/>
        <v>0</v>
      </c>
    </row>
    <row r="412" spans="1:9" ht="11.25" thickBot="1" x14ac:dyDescent="0.2">
      <c r="A412" s="89"/>
      <c r="B412" s="214" t="s">
        <v>125</v>
      </c>
      <c r="C412" s="89" t="s">
        <v>130</v>
      </c>
      <c r="D412" s="92">
        <v>0</v>
      </c>
      <c r="E412" s="92">
        <v>0</v>
      </c>
      <c r="F412" s="92">
        <v>0</v>
      </c>
      <c r="G412" s="92">
        <v>0</v>
      </c>
      <c r="H412" s="97">
        <v>0</v>
      </c>
      <c r="I412" s="240">
        <f t="shared" si="11"/>
        <v>0</v>
      </c>
    </row>
    <row r="413" spans="1:9" ht="12" thickTop="1" thickBot="1" x14ac:dyDescent="0.2">
      <c r="A413" s="89"/>
      <c r="B413" s="214"/>
      <c r="C413" s="89" t="s">
        <v>182</v>
      </c>
      <c r="D413" s="111">
        <f>SUM(D381:D412)</f>
        <v>0</v>
      </c>
      <c r="E413" s="111">
        <f>SUM(E381:E412)</f>
        <v>0</v>
      </c>
      <c r="F413" s="111">
        <f>SUM(F381:F412)</f>
        <v>0</v>
      </c>
      <c r="G413" s="111">
        <f>SUM(G381:G412)</f>
        <v>0</v>
      </c>
      <c r="H413" s="111">
        <f>SUM(H381:H412)</f>
        <v>0</v>
      </c>
      <c r="I413" s="111">
        <f t="shared" si="11"/>
        <v>0</v>
      </c>
    </row>
    <row r="414" spans="1:9" ht="11.25" thickTop="1" x14ac:dyDescent="0.15">
      <c r="A414" s="89"/>
      <c r="B414" s="89"/>
      <c r="C414" s="89"/>
      <c r="D414" s="3"/>
      <c r="E414" s="3"/>
      <c r="F414" s="3"/>
      <c r="G414" s="3"/>
      <c r="H414" s="3"/>
      <c r="I414" s="128"/>
    </row>
    <row r="415" spans="1:9" x14ac:dyDescent="0.15">
      <c r="A415" s="215" t="s">
        <v>183</v>
      </c>
      <c r="B415" s="89"/>
      <c r="C415" s="89"/>
      <c r="D415" s="3"/>
      <c r="E415" s="3"/>
      <c r="F415" s="3"/>
      <c r="G415" s="3"/>
      <c r="H415" s="3"/>
      <c r="I415" s="128"/>
    </row>
    <row r="416" spans="1:9" x14ac:dyDescent="0.15">
      <c r="B416" s="214" t="s">
        <v>1048</v>
      </c>
      <c r="C416" s="89" t="s">
        <v>1186</v>
      </c>
      <c r="D416" s="95">
        <v>0</v>
      </c>
      <c r="E416" s="95">
        <v>0</v>
      </c>
      <c r="F416" s="95">
        <v>0</v>
      </c>
      <c r="G416" s="95">
        <v>0</v>
      </c>
      <c r="H416" s="97">
        <v>0</v>
      </c>
      <c r="I416" s="240">
        <f>SUM(G416+H416)</f>
        <v>0</v>
      </c>
    </row>
    <row r="417" spans="1:9" x14ac:dyDescent="0.15">
      <c r="A417" s="89"/>
      <c r="B417" s="214" t="s">
        <v>1049</v>
      </c>
      <c r="C417" s="89" t="s">
        <v>1474</v>
      </c>
      <c r="D417" s="95">
        <v>0</v>
      </c>
      <c r="E417" s="95">
        <v>0</v>
      </c>
      <c r="F417" s="95">
        <v>0</v>
      </c>
      <c r="G417" s="95">
        <v>0</v>
      </c>
      <c r="H417" s="97">
        <v>0</v>
      </c>
      <c r="I417" s="240">
        <f>SUM(G417+H417)</f>
        <v>0</v>
      </c>
    </row>
    <row r="418" spans="1:9" x14ac:dyDescent="0.15">
      <c r="A418" s="89"/>
      <c r="B418" s="214" t="s">
        <v>1050</v>
      </c>
      <c r="C418" s="89" t="s">
        <v>72</v>
      </c>
      <c r="D418" s="92">
        <v>0</v>
      </c>
      <c r="E418" s="92">
        <v>0</v>
      </c>
      <c r="F418" s="92">
        <v>0</v>
      </c>
      <c r="G418" s="140">
        <v>0</v>
      </c>
      <c r="H418" s="97">
        <v>0</v>
      </c>
      <c r="I418" s="240">
        <f t="shared" ref="I418:I448" si="12">SUM(G418+H418)</f>
        <v>0</v>
      </c>
    </row>
    <row r="419" spans="1:9" x14ac:dyDescent="0.15">
      <c r="A419" s="89"/>
      <c r="B419" s="214" t="s">
        <v>1051</v>
      </c>
      <c r="C419" s="89" t="s">
        <v>73</v>
      </c>
      <c r="D419" s="92">
        <v>0</v>
      </c>
      <c r="E419" s="92">
        <v>0</v>
      </c>
      <c r="F419" s="92">
        <v>0</v>
      </c>
      <c r="G419" s="140">
        <v>0</v>
      </c>
      <c r="H419" s="97">
        <v>0</v>
      </c>
      <c r="I419" s="240">
        <f t="shared" si="12"/>
        <v>0</v>
      </c>
    </row>
    <row r="420" spans="1:9" x14ac:dyDescent="0.15">
      <c r="A420" s="89"/>
      <c r="B420" s="214" t="s">
        <v>74</v>
      </c>
      <c r="C420" s="89" t="s">
        <v>75</v>
      </c>
      <c r="D420" s="92">
        <v>0</v>
      </c>
      <c r="E420" s="92">
        <v>0</v>
      </c>
      <c r="F420" s="92">
        <v>0</v>
      </c>
      <c r="G420" s="140">
        <v>0</v>
      </c>
      <c r="H420" s="97">
        <v>0</v>
      </c>
      <c r="I420" s="240">
        <f t="shared" si="12"/>
        <v>0</v>
      </c>
    </row>
    <row r="421" spans="1:9" x14ac:dyDescent="0.15">
      <c r="A421" s="89"/>
      <c r="B421" s="214" t="s">
        <v>76</v>
      </c>
      <c r="C421" s="89" t="s">
        <v>77</v>
      </c>
      <c r="D421" s="92">
        <v>0</v>
      </c>
      <c r="E421" s="92">
        <v>0</v>
      </c>
      <c r="F421" s="92">
        <v>0</v>
      </c>
      <c r="G421" s="140">
        <v>0</v>
      </c>
      <c r="H421" s="97">
        <v>0</v>
      </c>
      <c r="I421" s="240">
        <f t="shared" si="12"/>
        <v>0</v>
      </c>
    </row>
    <row r="422" spans="1:9" x14ac:dyDescent="0.15">
      <c r="A422" s="89"/>
      <c r="B422" s="214" t="s">
        <v>1052</v>
      </c>
      <c r="C422" s="89" t="s">
        <v>78</v>
      </c>
      <c r="D422" s="92">
        <v>0</v>
      </c>
      <c r="E422" s="92">
        <v>0</v>
      </c>
      <c r="F422" s="92">
        <v>0</v>
      </c>
      <c r="G422" s="140">
        <v>0</v>
      </c>
      <c r="H422" s="97">
        <v>0</v>
      </c>
      <c r="I422" s="240">
        <f t="shared" si="12"/>
        <v>0</v>
      </c>
    </row>
    <row r="423" spans="1:9" x14ac:dyDescent="0.15">
      <c r="A423" s="89"/>
      <c r="B423" s="214" t="s">
        <v>81</v>
      </c>
      <c r="C423" s="89" t="s">
        <v>88</v>
      </c>
      <c r="D423" s="92">
        <v>0</v>
      </c>
      <c r="E423" s="92">
        <v>0</v>
      </c>
      <c r="F423" s="92">
        <v>0</v>
      </c>
      <c r="G423" s="140">
        <v>0</v>
      </c>
      <c r="H423" s="97">
        <v>0</v>
      </c>
      <c r="I423" s="240">
        <f t="shared" si="12"/>
        <v>0</v>
      </c>
    </row>
    <row r="424" spans="1:9" x14ac:dyDescent="0.15">
      <c r="A424" s="89"/>
      <c r="B424" s="214" t="s">
        <v>82</v>
      </c>
      <c r="C424" s="89" t="s">
        <v>89</v>
      </c>
      <c r="D424" s="92">
        <v>0</v>
      </c>
      <c r="E424" s="92">
        <v>0</v>
      </c>
      <c r="F424" s="92">
        <v>0</v>
      </c>
      <c r="G424" s="140">
        <v>0</v>
      </c>
      <c r="H424" s="97">
        <v>0</v>
      </c>
      <c r="I424" s="240">
        <f t="shared" si="12"/>
        <v>0</v>
      </c>
    </row>
    <row r="425" spans="1:9" x14ac:dyDescent="0.15">
      <c r="A425" s="89"/>
      <c r="B425" s="214" t="s">
        <v>86</v>
      </c>
      <c r="C425" s="89" t="s">
        <v>1080</v>
      </c>
      <c r="D425" s="92">
        <v>0</v>
      </c>
      <c r="E425" s="92">
        <v>0</v>
      </c>
      <c r="F425" s="92">
        <v>0</v>
      </c>
      <c r="G425" s="140">
        <v>0</v>
      </c>
      <c r="H425" s="97">
        <v>0</v>
      </c>
      <c r="I425" s="240">
        <f t="shared" si="12"/>
        <v>0</v>
      </c>
    </row>
    <row r="426" spans="1:9" x14ac:dyDescent="0.15">
      <c r="A426" s="89"/>
      <c r="B426" s="333" t="s">
        <v>485</v>
      </c>
      <c r="C426" s="286" t="s">
        <v>508</v>
      </c>
      <c r="D426" s="92">
        <v>0</v>
      </c>
      <c r="E426" s="92">
        <v>0</v>
      </c>
      <c r="F426" s="92">
        <v>0</v>
      </c>
      <c r="G426" s="140">
        <v>0</v>
      </c>
      <c r="H426" s="97">
        <v>0</v>
      </c>
      <c r="I426" s="240">
        <f t="shared" si="12"/>
        <v>0</v>
      </c>
    </row>
    <row r="427" spans="1:9" x14ac:dyDescent="0.15">
      <c r="A427" s="89"/>
      <c r="B427" s="214" t="s">
        <v>1081</v>
      </c>
      <c r="C427" s="89" t="s">
        <v>591</v>
      </c>
      <c r="D427" s="92">
        <v>0</v>
      </c>
      <c r="E427" s="92">
        <v>0</v>
      </c>
      <c r="F427" s="92">
        <v>0</v>
      </c>
      <c r="G427" s="140">
        <v>0</v>
      </c>
      <c r="H427" s="97">
        <v>0</v>
      </c>
      <c r="I427" s="240">
        <f t="shared" si="12"/>
        <v>0</v>
      </c>
    </row>
    <row r="428" spans="1:9" x14ac:dyDescent="0.15">
      <c r="A428" s="89"/>
      <c r="B428" s="214" t="s">
        <v>1082</v>
      </c>
      <c r="C428" s="89" t="s">
        <v>592</v>
      </c>
      <c r="D428" s="92">
        <v>0</v>
      </c>
      <c r="E428" s="92">
        <v>0</v>
      </c>
      <c r="F428" s="92">
        <v>0</v>
      </c>
      <c r="G428" s="140">
        <v>0</v>
      </c>
      <c r="H428" s="97">
        <v>0</v>
      </c>
      <c r="I428" s="240">
        <f t="shared" si="12"/>
        <v>0</v>
      </c>
    </row>
    <row r="429" spans="1:9" x14ac:dyDescent="0.15">
      <c r="A429" s="89"/>
      <c r="B429" s="214" t="s">
        <v>1083</v>
      </c>
      <c r="C429" s="89" t="s">
        <v>593</v>
      </c>
      <c r="D429" s="92">
        <v>0</v>
      </c>
      <c r="E429" s="92">
        <v>0</v>
      </c>
      <c r="F429" s="92">
        <v>0</v>
      </c>
      <c r="G429" s="140">
        <v>0</v>
      </c>
      <c r="H429" s="97">
        <v>0</v>
      </c>
      <c r="I429" s="240">
        <f t="shared" si="12"/>
        <v>0</v>
      </c>
    </row>
    <row r="430" spans="1:9" x14ac:dyDescent="0.15">
      <c r="A430" s="89"/>
      <c r="B430" s="214" t="s">
        <v>1084</v>
      </c>
      <c r="C430" s="89" t="s">
        <v>594</v>
      </c>
      <c r="D430" s="92">
        <v>0</v>
      </c>
      <c r="E430" s="92">
        <v>0</v>
      </c>
      <c r="F430" s="92">
        <v>0</v>
      </c>
      <c r="G430" s="140">
        <v>0</v>
      </c>
      <c r="H430" s="97">
        <v>0</v>
      </c>
      <c r="I430" s="240">
        <f t="shared" si="12"/>
        <v>0</v>
      </c>
    </row>
    <row r="431" spans="1:9" x14ac:dyDescent="0.15">
      <c r="A431" s="89"/>
      <c r="B431" s="214" t="s">
        <v>1085</v>
      </c>
      <c r="C431" s="89" t="s">
        <v>139</v>
      </c>
      <c r="D431" s="92">
        <v>0</v>
      </c>
      <c r="E431" s="92">
        <v>0</v>
      </c>
      <c r="F431" s="92">
        <v>0</v>
      </c>
      <c r="G431" s="140">
        <v>0</v>
      </c>
      <c r="H431" s="97">
        <v>0</v>
      </c>
      <c r="I431" s="240">
        <f t="shared" si="12"/>
        <v>0</v>
      </c>
    </row>
    <row r="432" spans="1:9" x14ac:dyDescent="0.15">
      <c r="A432" s="89"/>
      <c r="B432" s="214" t="s">
        <v>1086</v>
      </c>
      <c r="C432" s="89" t="s">
        <v>140</v>
      </c>
      <c r="D432" s="92">
        <v>0</v>
      </c>
      <c r="E432" s="92">
        <v>0</v>
      </c>
      <c r="F432" s="92">
        <v>0</v>
      </c>
      <c r="G432" s="140">
        <v>0</v>
      </c>
      <c r="H432" s="97">
        <v>0</v>
      </c>
      <c r="I432" s="240">
        <f t="shared" si="12"/>
        <v>0</v>
      </c>
    </row>
    <row r="433" spans="1:9" x14ac:dyDescent="0.15">
      <c r="A433" s="89"/>
      <c r="B433" s="214" t="s">
        <v>1087</v>
      </c>
      <c r="C433" s="89" t="s">
        <v>595</v>
      </c>
      <c r="D433" s="92">
        <v>0</v>
      </c>
      <c r="E433" s="92">
        <v>0</v>
      </c>
      <c r="F433" s="92">
        <v>0</v>
      </c>
      <c r="G433" s="140">
        <v>0</v>
      </c>
      <c r="H433" s="97">
        <v>0</v>
      </c>
      <c r="I433" s="240">
        <f t="shared" si="12"/>
        <v>0</v>
      </c>
    </row>
    <row r="434" spans="1:9" x14ac:dyDescent="0.15">
      <c r="A434" s="89"/>
      <c r="B434" s="214" t="s">
        <v>1088</v>
      </c>
      <c r="C434" s="89" t="s">
        <v>597</v>
      </c>
      <c r="D434" s="92">
        <v>0</v>
      </c>
      <c r="E434" s="92">
        <v>0</v>
      </c>
      <c r="F434" s="92">
        <v>0</v>
      </c>
      <c r="G434" s="140">
        <v>0</v>
      </c>
      <c r="H434" s="97">
        <v>0</v>
      </c>
      <c r="I434" s="240">
        <f t="shared" si="12"/>
        <v>0</v>
      </c>
    </row>
    <row r="435" spans="1:9" x14ac:dyDescent="0.15">
      <c r="A435" s="89"/>
      <c r="B435" s="214" t="s">
        <v>598</v>
      </c>
      <c r="C435" s="89" t="s">
        <v>603</v>
      </c>
      <c r="D435" s="92">
        <v>0</v>
      </c>
      <c r="E435" s="92">
        <v>0</v>
      </c>
      <c r="F435" s="92">
        <v>0</v>
      </c>
      <c r="G435" s="140">
        <v>0</v>
      </c>
      <c r="H435" s="97">
        <v>0</v>
      </c>
      <c r="I435" s="240">
        <f t="shared" si="12"/>
        <v>0</v>
      </c>
    </row>
    <row r="436" spans="1:9" x14ac:dyDescent="0.15">
      <c r="A436" s="89"/>
      <c r="B436" s="214" t="s">
        <v>599</v>
      </c>
      <c r="C436" s="89" t="s">
        <v>107</v>
      </c>
      <c r="D436" s="92">
        <v>0</v>
      </c>
      <c r="E436" s="92">
        <v>0</v>
      </c>
      <c r="F436" s="92">
        <v>0</v>
      </c>
      <c r="G436" s="140">
        <v>0</v>
      </c>
      <c r="H436" s="97">
        <v>0</v>
      </c>
      <c r="I436" s="240">
        <f t="shared" si="12"/>
        <v>0</v>
      </c>
    </row>
    <row r="437" spans="1:9" x14ac:dyDescent="0.15">
      <c r="A437" s="89"/>
      <c r="B437" s="214" t="s">
        <v>600</v>
      </c>
      <c r="C437" s="89" t="s">
        <v>108</v>
      </c>
      <c r="D437" s="92">
        <v>0</v>
      </c>
      <c r="E437" s="92">
        <v>0</v>
      </c>
      <c r="F437" s="92">
        <v>0</v>
      </c>
      <c r="G437" s="140">
        <v>0</v>
      </c>
      <c r="H437" s="97">
        <v>0</v>
      </c>
      <c r="I437" s="240">
        <f t="shared" si="12"/>
        <v>0</v>
      </c>
    </row>
    <row r="438" spans="1:9" x14ac:dyDescent="0.15">
      <c r="A438" s="89"/>
      <c r="B438" s="214" t="s">
        <v>601</v>
      </c>
      <c r="C438" s="89" t="s">
        <v>109</v>
      </c>
      <c r="D438" s="92">
        <v>0</v>
      </c>
      <c r="E438" s="92">
        <v>0</v>
      </c>
      <c r="F438" s="92">
        <v>0</v>
      </c>
      <c r="G438" s="140">
        <v>0</v>
      </c>
      <c r="H438" s="97">
        <v>0</v>
      </c>
      <c r="I438" s="240">
        <f t="shared" si="12"/>
        <v>0</v>
      </c>
    </row>
    <row r="439" spans="1:9" x14ac:dyDescent="0.15">
      <c r="A439" s="89"/>
      <c r="B439" s="214" t="s">
        <v>1053</v>
      </c>
      <c r="C439" s="89" t="s">
        <v>110</v>
      </c>
      <c r="D439" s="92">
        <v>0</v>
      </c>
      <c r="E439" s="92">
        <v>0</v>
      </c>
      <c r="F439" s="92">
        <v>0</v>
      </c>
      <c r="G439" s="140">
        <v>0</v>
      </c>
      <c r="H439" s="97">
        <v>0</v>
      </c>
      <c r="I439" s="240">
        <f t="shared" si="12"/>
        <v>0</v>
      </c>
    </row>
    <row r="440" spans="1:9" x14ac:dyDescent="0.15">
      <c r="A440" s="89"/>
      <c r="B440" s="214" t="s">
        <v>602</v>
      </c>
      <c r="C440" s="89" t="s">
        <v>111</v>
      </c>
      <c r="D440" s="92">
        <v>0</v>
      </c>
      <c r="E440" s="92">
        <v>0</v>
      </c>
      <c r="F440" s="92">
        <v>0</v>
      </c>
      <c r="G440" s="140">
        <v>0</v>
      </c>
      <c r="H440" s="97">
        <v>0</v>
      </c>
      <c r="I440" s="240">
        <f t="shared" si="12"/>
        <v>0</v>
      </c>
    </row>
    <row r="441" spans="1:9" x14ac:dyDescent="0.15">
      <c r="A441" s="89"/>
      <c r="B441" s="214" t="s">
        <v>1054</v>
      </c>
      <c r="C441" s="89" t="s">
        <v>114</v>
      </c>
      <c r="D441" s="92">
        <v>0</v>
      </c>
      <c r="E441" s="92">
        <v>0</v>
      </c>
      <c r="F441" s="92">
        <v>0</v>
      </c>
      <c r="G441" s="140">
        <v>0</v>
      </c>
      <c r="H441" s="97">
        <v>0</v>
      </c>
      <c r="I441" s="240">
        <f t="shared" si="12"/>
        <v>0</v>
      </c>
    </row>
    <row r="442" spans="1:9" x14ac:dyDescent="0.15">
      <c r="A442" s="89"/>
      <c r="B442" s="214" t="s">
        <v>451</v>
      </c>
      <c r="C442" s="89" t="s">
        <v>119</v>
      </c>
      <c r="D442" s="92">
        <v>0</v>
      </c>
      <c r="E442" s="92">
        <v>0</v>
      </c>
      <c r="F442" s="92">
        <v>0</v>
      </c>
      <c r="G442" s="140">
        <v>0</v>
      </c>
      <c r="H442" s="97">
        <v>0</v>
      </c>
      <c r="I442" s="240">
        <f t="shared" si="12"/>
        <v>0</v>
      </c>
    </row>
    <row r="443" spans="1:9" x14ac:dyDescent="0.15">
      <c r="A443" s="89"/>
      <c r="B443" s="214" t="s">
        <v>447</v>
      </c>
      <c r="C443" s="89" t="s">
        <v>121</v>
      </c>
      <c r="D443" s="92">
        <v>0</v>
      </c>
      <c r="E443" s="92">
        <v>0</v>
      </c>
      <c r="F443" s="92">
        <v>0</v>
      </c>
      <c r="G443" s="140">
        <v>0</v>
      </c>
      <c r="H443" s="97">
        <v>0</v>
      </c>
      <c r="I443" s="240">
        <f t="shared" si="12"/>
        <v>0</v>
      </c>
    </row>
    <row r="444" spans="1:9" x14ac:dyDescent="0.15">
      <c r="A444" s="89"/>
      <c r="B444" s="214" t="s">
        <v>1055</v>
      </c>
      <c r="C444" s="89" t="s">
        <v>127</v>
      </c>
      <c r="D444" s="92">
        <v>0</v>
      </c>
      <c r="E444" s="92">
        <v>0</v>
      </c>
      <c r="F444" s="92">
        <v>0</v>
      </c>
      <c r="G444" s="140">
        <v>0</v>
      </c>
      <c r="H444" s="97">
        <v>0</v>
      </c>
      <c r="I444" s="240">
        <f t="shared" si="12"/>
        <v>0</v>
      </c>
    </row>
    <row r="445" spans="1:9" x14ac:dyDescent="0.15">
      <c r="A445" s="89"/>
      <c r="B445" s="214" t="s">
        <v>123</v>
      </c>
      <c r="C445" s="89" t="s">
        <v>128</v>
      </c>
      <c r="D445" s="92">
        <v>0</v>
      </c>
      <c r="E445" s="92">
        <v>0</v>
      </c>
      <c r="F445" s="92">
        <v>0</v>
      </c>
      <c r="G445" s="140">
        <v>0</v>
      </c>
      <c r="H445" s="97">
        <v>0</v>
      </c>
      <c r="I445" s="240">
        <f t="shared" si="12"/>
        <v>0</v>
      </c>
    </row>
    <row r="446" spans="1:9" x14ac:dyDescent="0.15">
      <c r="A446" s="89"/>
      <c r="B446" s="214" t="s">
        <v>124</v>
      </c>
      <c r="C446" s="89" t="s">
        <v>129</v>
      </c>
      <c r="D446" s="92">
        <v>0</v>
      </c>
      <c r="E446" s="92">
        <v>0</v>
      </c>
      <c r="F446" s="92">
        <v>0</v>
      </c>
      <c r="G446" s="140">
        <v>0</v>
      </c>
      <c r="H446" s="97">
        <v>0</v>
      </c>
      <c r="I446" s="240">
        <f t="shared" si="12"/>
        <v>0</v>
      </c>
    </row>
    <row r="447" spans="1:9" ht="11.25" thickBot="1" x14ac:dyDescent="0.2">
      <c r="A447" s="89"/>
      <c r="B447" s="214" t="s">
        <v>125</v>
      </c>
      <c r="C447" s="89" t="s">
        <v>130</v>
      </c>
      <c r="D447" s="92">
        <v>0</v>
      </c>
      <c r="E447" s="92">
        <v>0</v>
      </c>
      <c r="F447" s="92">
        <v>0</v>
      </c>
      <c r="G447" s="140">
        <v>0</v>
      </c>
      <c r="H447" s="97">
        <v>0</v>
      </c>
      <c r="I447" s="240">
        <f t="shared" si="12"/>
        <v>0</v>
      </c>
    </row>
    <row r="448" spans="1:9" ht="12" thickTop="1" thickBot="1" x14ac:dyDescent="0.2">
      <c r="A448" s="89"/>
      <c r="B448" s="214"/>
      <c r="C448" s="89" t="s">
        <v>184</v>
      </c>
      <c r="D448" s="111">
        <f>SUM(D416:D447)</f>
        <v>0</v>
      </c>
      <c r="E448" s="111">
        <f>SUM(E416:E447)</f>
        <v>0</v>
      </c>
      <c r="F448" s="111">
        <f>SUM(F416:F447)</f>
        <v>0</v>
      </c>
      <c r="G448" s="111">
        <f>SUM(G416:G447)</f>
        <v>0</v>
      </c>
      <c r="H448" s="111">
        <f>SUM(H416:H447)</f>
        <v>0</v>
      </c>
      <c r="I448" s="111">
        <f t="shared" si="12"/>
        <v>0</v>
      </c>
    </row>
    <row r="449" spans="1:9" ht="11.25" thickTop="1" x14ac:dyDescent="0.15">
      <c r="A449" s="89"/>
      <c r="B449" s="89"/>
      <c r="C449" s="89"/>
      <c r="D449" s="3"/>
      <c r="E449" s="3"/>
      <c r="F449" s="3"/>
      <c r="G449" s="3"/>
      <c r="H449" s="3"/>
      <c r="I449" s="128"/>
    </row>
    <row r="450" spans="1:9" x14ac:dyDescent="0.15">
      <c r="A450" s="215" t="s">
        <v>185</v>
      </c>
      <c r="B450" s="89"/>
      <c r="C450" s="89"/>
      <c r="D450" s="3"/>
      <c r="E450" s="3"/>
      <c r="F450" s="3"/>
      <c r="G450" s="3"/>
      <c r="H450" s="3"/>
      <c r="I450" s="128"/>
    </row>
    <row r="451" spans="1:9" x14ac:dyDescent="0.15">
      <c r="B451" s="214" t="s">
        <v>1048</v>
      </c>
      <c r="C451" s="89" t="s">
        <v>1186</v>
      </c>
      <c r="D451" s="95">
        <v>0</v>
      </c>
      <c r="E451" s="95">
        <v>0</v>
      </c>
      <c r="F451" s="95">
        <v>0</v>
      </c>
      <c r="G451" s="95">
        <v>0</v>
      </c>
      <c r="H451" s="97">
        <v>0</v>
      </c>
      <c r="I451" s="240">
        <f>SUM(G451+H451)</f>
        <v>0</v>
      </c>
    </row>
    <row r="452" spans="1:9" x14ac:dyDescent="0.15">
      <c r="A452" s="89"/>
      <c r="B452" s="214" t="s">
        <v>1049</v>
      </c>
      <c r="C452" s="89" t="s">
        <v>1474</v>
      </c>
      <c r="D452" s="95">
        <v>0</v>
      </c>
      <c r="E452" s="95">
        <v>0</v>
      </c>
      <c r="F452" s="95">
        <v>0</v>
      </c>
      <c r="G452" s="95">
        <v>0</v>
      </c>
      <c r="H452" s="97">
        <v>0</v>
      </c>
      <c r="I452" s="240">
        <f>SUM(G452+H452)</f>
        <v>0</v>
      </c>
    </row>
    <row r="453" spans="1:9" x14ac:dyDescent="0.15">
      <c r="A453" s="89"/>
      <c r="B453" s="214" t="s">
        <v>1050</v>
      </c>
      <c r="C453" s="89" t="s">
        <v>72</v>
      </c>
      <c r="D453" s="92">
        <v>0</v>
      </c>
      <c r="E453" s="92">
        <v>0</v>
      </c>
      <c r="F453" s="92">
        <v>0</v>
      </c>
      <c r="G453" s="140">
        <v>0</v>
      </c>
      <c r="H453" s="97">
        <v>0</v>
      </c>
      <c r="I453" s="240">
        <f t="shared" ref="I453:I483" si="13">SUM(G453+H453)</f>
        <v>0</v>
      </c>
    </row>
    <row r="454" spans="1:9" x14ac:dyDescent="0.15">
      <c r="A454" s="89"/>
      <c r="B454" s="214" t="s">
        <v>1051</v>
      </c>
      <c r="C454" s="89" t="s">
        <v>73</v>
      </c>
      <c r="D454" s="92">
        <v>0</v>
      </c>
      <c r="E454" s="92">
        <v>0</v>
      </c>
      <c r="F454" s="92">
        <v>0</v>
      </c>
      <c r="G454" s="140">
        <v>0</v>
      </c>
      <c r="H454" s="97">
        <v>0</v>
      </c>
      <c r="I454" s="240">
        <f t="shared" si="13"/>
        <v>0</v>
      </c>
    </row>
    <row r="455" spans="1:9" x14ac:dyDescent="0.15">
      <c r="A455" s="89"/>
      <c r="B455" s="214" t="s">
        <v>74</v>
      </c>
      <c r="C455" s="89" t="s">
        <v>75</v>
      </c>
      <c r="D455" s="92">
        <v>0</v>
      </c>
      <c r="E455" s="92">
        <v>0</v>
      </c>
      <c r="F455" s="92">
        <v>0</v>
      </c>
      <c r="G455" s="140">
        <v>0</v>
      </c>
      <c r="H455" s="97">
        <v>0</v>
      </c>
      <c r="I455" s="240">
        <f t="shared" si="13"/>
        <v>0</v>
      </c>
    </row>
    <row r="456" spans="1:9" x14ac:dyDescent="0.15">
      <c r="A456" s="89"/>
      <c r="B456" s="214" t="s">
        <v>76</v>
      </c>
      <c r="C456" s="89" t="s">
        <v>77</v>
      </c>
      <c r="D456" s="92">
        <v>0</v>
      </c>
      <c r="E456" s="92">
        <v>0</v>
      </c>
      <c r="F456" s="92">
        <v>0</v>
      </c>
      <c r="G456" s="140">
        <v>0</v>
      </c>
      <c r="H456" s="97">
        <v>0</v>
      </c>
      <c r="I456" s="240">
        <f t="shared" si="13"/>
        <v>0</v>
      </c>
    </row>
    <row r="457" spans="1:9" x14ac:dyDescent="0.15">
      <c r="A457" s="89"/>
      <c r="B457" s="214" t="s">
        <v>1052</v>
      </c>
      <c r="C457" s="89" t="s">
        <v>78</v>
      </c>
      <c r="D457" s="92">
        <v>0</v>
      </c>
      <c r="E457" s="92">
        <v>0</v>
      </c>
      <c r="F457" s="92">
        <v>0</v>
      </c>
      <c r="G457" s="140">
        <v>0</v>
      </c>
      <c r="H457" s="97">
        <v>0</v>
      </c>
      <c r="I457" s="240">
        <f t="shared" si="13"/>
        <v>0</v>
      </c>
    </row>
    <row r="458" spans="1:9" x14ac:dyDescent="0.15">
      <c r="A458" s="89"/>
      <c r="B458" s="214" t="s">
        <v>81</v>
      </c>
      <c r="C458" s="89" t="s">
        <v>88</v>
      </c>
      <c r="D458" s="92">
        <v>0</v>
      </c>
      <c r="E458" s="92">
        <v>0</v>
      </c>
      <c r="F458" s="92">
        <v>0</v>
      </c>
      <c r="G458" s="140">
        <v>0</v>
      </c>
      <c r="H458" s="97">
        <v>0</v>
      </c>
      <c r="I458" s="240">
        <f t="shared" si="13"/>
        <v>0</v>
      </c>
    </row>
    <row r="459" spans="1:9" x14ac:dyDescent="0.15">
      <c r="A459" s="89"/>
      <c r="B459" s="214" t="s">
        <v>82</v>
      </c>
      <c r="C459" s="89" t="s">
        <v>89</v>
      </c>
      <c r="D459" s="92">
        <v>0</v>
      </c>
      <c r="E459" s="92">
        <v>0</v>
      </c>
      <c r="F459" s="92">
        <v>0</v>
      </c>
      <c r="G459" s="140">
        <v>0</v>
      </c>
      <c r="H459" s="97">
        <v>0</v>
      </c>
      <c r="I459" s="240">
        <f t="shared" si="13"/>
        <v>0</v>
      </c>
    </row>
    <row r="460" spans="1:9" x14ac:dyDescent="0.15">
      <c r="A460" s="89"/>
      <c r="B460" s="214" t="s">
        <v>86</v>
      </c>
      <c r="C460" s="89" t="s">
        <v>1080</v>
      </c>
      <c r="D460" s="92">
        <v>0</v>
      </c>
      <c r="E460" s="92">
        <v>0</v>
      </c>
      <c r="F460" s="92">
        <v>0</v>
      </c>
      <c r="G460" s="140">
        <v>0</v>
      </c>
      <c r="H460" s="97">
        <v>0</v>
      </c>
      <c r="I460" s="240">
        <f t="shared" si="13"/>
        <v>0</v>
      </c>
    </row>
    <row r="461" spans="1:9" x14ac:dyDescent="0.15">
      <c r="A461" s="89"/>
      <c r="B461" s="333" t="s">
        <v>485</v>
      </c>
      <c r="C461" s="286" t="s">
        <v>508</v>
      </c>
      <c r="D461" s="92">
        <v>0</v>
      </c>
      <c r="E461" s="92">
        <v>0</v>
      </c>
      <c r="F461" s="92">
        <v>0</v>
      </c>
      <c r="G461" s="140">
        <v>0</v>
      </c>
      <c r="H461" s="97">
        <v>0</v>
      </c>
      <c r="I461" s="240">
        <f t="shared" si="13"/>
        <v>0</v>
      </c>
    </row>
    <row r="462" spans="1:9" x14ac:dyDescent="0.15">
      <c r="A462" s="89"/>
      <c r="B462" s="214" t="s">
        <v>1081</v>
      </c>
      <c r="C462" s="89" t="s">
        <v>591</v>
      </c>
      <c r="D462" s="92">
        <v>0</v>
      </c>
      <c r="E462" s="92">
        <v>0</v>
      </c>
      <c r="F462" s="92">
        <v>0</v>
      </c>
      <c r="G462" s="140">
        <v>0</v>
      </c>
      <c r="H462" s="97">
        <v>0</v>
      </c>
      <c r="I462" s="240">
        <f t="shared" si="13"/>
        <v>0</v>
      </c>
    </row>
    <row r="463" spans="1:9" x14ac:dyDescent="0.15">
      <c r="A463" s="89"/>
      <c r="B463" s="214" t="s">
        <v>1082</v>
      </c>
      <c r="C463" s="89" t="s">
        <v>592</v>
      </c>
      <c r="D463" s="92">
        <v>0</v>
      </c>
      <c r="E463" s="92">
        <v>0</v>
      </c>
      <c r="F463" s="92">
        <v>0</v>
      </c>
      <c r="G463" s="140">
        <v>0</v>
      </c>
      <c r="H463" s="97">
        <v>0</v>
      </c>
      <c r="I463" s="240">
        <f t="shared" si="13"/>
        <v>0</v>
      </c>
    </row>
    <row r="464" spans="1:9" x14ac:dyDescent="0.15">
      <c r="A464" s="89"/>
      <c r="B464" s="214" t="s">
        <v>1083</v>
      </c>
      <c r="C464" s="89" t="s">
        <v>593</v>
      </c>
      <c r="D464" s="92">
        <v>0</v>
      </c>
      <c r="E464" s="92">
        <v>0</v>
      </c>
      <c r="F464" s="92">
        <v>0</v>
      </c>
      <c r="G464" s="140">
        <v>0</v>
      </c>
      <c r="H464" s="97">
        <v>0</v>
      </c>
      <c r="I464" s="240">
        <f t="shared" si="13"/>
        <v>0</v>
      </c>
    </row>
    <row r="465" spans="1:9" x14ac:dyDescent="0.15">
      <c r="A465" s="89"/>
      <c r="B465" s="214" t="s">
        <v>1084</v>
      </c>
      <c r="C465" s="89" t="s">
        <v>594</v>
      </c>
      <c r="D465" s="92">
        <v>0</v>
      </c>
      <c r="E465" s="92">
        <v>0</v>
      </c>
      <c r="F465" s="92">
        <v>0</v>
      </c>
      <c r="G465" s="140">
        <v>0</v>
      </c>
      <c r="H465" s="97">
        <v>0</v>
      </c>
      <c r="I465" s="240">
        <f t="shared" si="13"/>
        <v>0</v>
      </c>
    </row>
    <row r="466" spans="1:9" x14ac:dyDescent="0.15">
      <c r="A466" s="89"/>
      <c r="B466" s="214" t="s">
        <v>1085</v>
      </c>
      <c r="C466" s="89" t="s">
        <v>139</v>
      </c>
      <c r="D466" s="92">
        <v>0</v>
      </c>
      <c r="E466" s="92">
        <v>0</v>
      </c>
      <c r="F466" s="92">
        <v>0</v>
      </c>
      <c r="G466" s="140">
        <v>0</v>
      </c>
      <c r="H466" s="97">
        <v>0</v>
      </c>
      <c r="I466" s="240">
        <f t="shared" si="13"/>
        <v>0</v>
      </c>
    </row>
    <row r="467" spans="1:9" x14ac:dyDescent="0.15">
      <c r="A467" s="89"/>
      <c r="B467" s="214" t="s">
        <v>1086</v>
      </c>
      <c r="C467" s="89" t="s">
        <v>140</v>
      </c>
      <c r="D467" s="92">
        <v>0</v>
      </c>
      <c r="E467" s="92">
        <v>0</v>
      </c>
      <c r="F467" s="92">
        <v>0</v>
      </c>
      <c r="G467" s="140">
        <v>0</v>
      </c>
      <c r="H467" s="97">
        <v>0</v>
      </c>
      <c r="I467" s="240">
        <f t="shared" si="13"/>
        <v>0</v>
      </c>
    </row>
    <row r="468" spans="1:9" x14ac:dyDescent="0.15">
      <c r="A468" s="89"/>
      <c r="B468" s="214" t="s">
        <v>1087</v>
      </c>
      <c r="C468" s="89" t="s">
        <v>595</v>
      </c>
      <c r="D468" s="92">
        <v>0</v>
      </c>
      <c r="E468" s="92">
        <v>0</v>
      </c>
      <c r="F468" s="92">
        <v>0</v>
      </c>
      <c r="G468" s="140">
        <v>0</v>
      </c>
      <c r="H468" s="97">
        <v>0</v>
      </c>
      <c r="I468" s="240">
        <f t="shared" si="13"/>
        <v>0</v>
      </c>
    </row>
    <row r="469" spans="1:9" x14ac:dyDescent="0.15">
      <c r="A469" s="89"/>
      <c r="B469" s="214" t="s">
        <v>1088</v>
      </c>
      <c r="C469" s="89" t="s">
        <v>597</v>
      </c>
      <c r="D469" s="92">
        <v>0</v>
      </c>
      <c r="E469" s="92">
        <v>0</v>
      </c>
      <c r="F469" s="92">
        <v>0</v>
      </c>
      <c r="G469" s="140">
        <v>0</v>
      </c>
      <c r="H469" s="97">
        <v>0</v>
      </c>
      <c r="I469" s="240">
        <f t="shared" si="13"/>
        <v>0</v>
      </c>
    </row>
    <row r="470" spans="1:9" x14ac:dyDescent="0.15">
      <c r="A470" s="89"/>
      <c r="B470" s="214" t="s">
        <v>598</v>
      </c>
      <c r="C470" s="89" t="s">
        <v>603</v>
      </c>
      <c r="D470" s="92">
        <v>0</v>
      </c>
      <c r="E470" s="92">
        <v>0</v>
      </c>
      <c r="F470" s="92">
        <v>0</v>
      </c>
      <c r="G470" s="140">
        <v>0</v>
      </c>
      <c r="H470" s="97">
        <v>0</v>
      </c>
      <c r="I470" s="240">
        <f t="shared" si="13"/>
        <v>0</v>
      </c>
    </row>
    <row r="471" spans="1:9" x14ac:dyDescent="0.15">
      <c r="A471" s="89"/>
      <c r="B471" s="214" t="s">
        <v>599</v>
      </c>
      <c r="C471" s="89" t="s">
        <v>107</v>
      </c>
      <c r="D471" s="92">
        <v>0</v>
      </c>
      <c r="E471" s="92">
        <v>0</v>
      </c>
      <c r="F471" s="92">
        <v>0</v>
      </c>
      <c r="G471" s="140">
        <v>0</v>
      </c>
      <c r="H471" s="97">
        <v>0</v>
      </c>
      <c r="I471" s="240">
        <f t="shared" si="13"/>
        <v>0</v>
      </c>
    </row>
    <row r="472" spans="1:9" x14ac:dyDescent="0.15">
      <c r="A472" s="89"/>
      <c r="B472" s="214" t="s">
        <v>600</v>
      </c>
      <c r="C472" s="89" t="s">
        <v>108</v>
      </c>
      <c r="D472" s="92">
        <v>0</v>
      </c>
      <c r="E472" s="92">
        <v>0</v>
      </c>
      <c r="F472" s="92">
        <v>0</v>
      </c>
      <c r="G472" s="140">
        <v>0</v>
      </c>
      <c r="H472" s="97">
        <v>0</v>
      </c>
      <c r="I472" s="240">
        <f t="shared" si="13"/>
        <v>0</v>
      </c>
    </row>
    <row r="473" spans="1:9" x14ac:dyDescent="0.15">
      <c r="A473" s="89"/>
      <c r="B473" s="214" t="s">
        <v>601</v>
      </c>
      <c r="C473" s="89" t="s">
        <v>109</v>
      </c>
      <c r="D473" s="92">
        <v>0</v>
      </c>
      <c r="E473" s="92">
        <v>0</v>
      </c>
      <c r="F473" s="92">
        <v>0</v>
      </c>
      <c r="G473" s="140">
        <v>0</v>
      </c>
      <c r="H473" s="97">
        <v>0</v>
      </c>
      <c r="I473" s="240">
        <f t="shared" si="13"/>
        <v>0</v>
      </c>
    </row>
    <row r="474" spans="1:9" x14ac:dyDescent="0.15">
      <c r="A474" s="89"/>
      <c r="B474" s="214" t="s">
        <v>1053</v>
      </c>
      <c r="C474" s="89" t="s">
        <v>110</v>
      </c>
      <c r="D474" s="92">
        <v>0</v>
      </c>
      <c r="E474" s="92">
        <v>0</v>
      </c>
      <c r="F474" s="92">
        <v>0</v>
      </c>
      <c r="G474" s="140">
        <v>0</v>
      </c>
      <c r="H474" s="97">
        <v>0</v>
      </c>
      <c r="I474" s="240">
        <f t="shared" si="13"/>
        <v>0</v>
      </c>
    </row>
    <row r="475" spans="1:9" x14ac:dyDescent="0.15">
      <c r="A475" s="89"/>
      <c r="B475" s="214" t="s">
        <v>602</v>
      </c>
      <c r="C475" s="89" t="s">
        <v>111</v>
      </c>
      <c r="D475" s="92">
        <v>0</v>
      </c>
      <c r="E475" s="92">
        <v>0</v>
      </c>
      <c r="F475" s="92">
        <v>0</v>
      </c>
      <c r="G475" s="140">
        <v>0</v>
      </c>
      <c r="H475" s="97">
        <v>0</v>
      </c>
      <c r="I475" s="240">
        <f t="shared" si="13"/>
        <v>0</v>
      </c>
    </row>
    <row r="476" spans="1:9" x14ac:dyDescent="0.15">
      <c r="A476" s="89"/>
      <c r="B476" s="214" t="s">
        <v>1054</v>
      </c>
      <c r="C476" s="89" t="s">
        <v>114</v>
      </c>
      <c r="D476" s="92">
        <v>0</v>
      </c>
      <c r="E476" s="92">
        <v>0</v>
      </c>
      <c r="F476" s="92">
        <v>0</v>
      </c>
      <c r="G476" s="140">
        <v>0</v>
      </c>
      <c r="H476" s="97">
        <v>0</v>
      </c>
      <c r="I476" s="240">
        <f t="shared" si="13"/>
        <v>0</v>
      </c>
    </row>
    <row r="477" spans="1:9" x14ac:dyDescent="0.15">
      <c r="A477" s="89"/>
      <c r="B477" s="214" t="s">
        <v>451</v>
      </c>
      <c r="C477" s="89" t="s">
        <v>119</v>
      </c>
      <c r="D477" s="92">
        <v>0</v>
      </c>
      <c r="E477" s="92">
        <v>0</v>
      </c>
      <c r="F477" s="92">
        <v>0</v>
      </c>
      <c r="G477" s="140">
        <v>0</v>
      </c>
      <c r="H477" s="97">
        <v>0</v>
      </c>
      <c r="I477" s="240">
        <f t="shared" si="13"/>
        <v>0</v>
      </c>
    </row>
    <row r="478" spans="1:9" x14ac:dyDescent="0.15">
      <c r="A478" s="89"/>
      <c r="B478" s="214" t="s">
        <v>447</v>
      </c>
      <c r="C478" s="89" t="s">
        <v>121</v>
      </c>
      <c r="D478" s="92">
        <v>0</v>
      </c>
      <c r="E478" s="92">
        <v>0</v>
      </c>
      <c r="F478" s="92">
        <v>0</v>
      </c>
      <c r="G478" s="140">
        <v>0</v>
      </c>
      <c r="H478" s="97">
        <v>0</v>
      </c>
      <c r="I478" s="240">
        <f t="shared" si="13"/>
        <v>0</v>
      </c>
    </row>
    <row r="479" spans="1:9" x14ac:dyDescent="0.15">
      <c r="A479" s="89"/>
      <c r="B479" s="214" t="s">
        <v>1055</v>
      </c>
      <c r="C479" s="89" t="s">
        <v>127</v>
      </c>
      <c r="D479" s="92">
        <v>0</v>
      </c>
      <c r="E479" s="92">
        <v>0</v>
      </c>
      <c r="F479" s="92">
        <v>0</v>
      </c>
      <c r="G479" s="140">
        <v>0</v>
      </c>
      <c r="H479" s="97">
        <v>0</v>
      </c>
      <c r="I479" s="240">
        <f t="shared" si="13"/>
        <v>0</v>
      </c>
    </row>
    <row r="480" spans="1:9" x14ac:dyDescent="0.15">
      <c r="A480" s="89"/>
      <c r="B480" s="214" t="s">
        <v>123</v>
      </c>
      <c r="C480" s="89" t="s">
        <v>128</v>
      </c>
      <c r="D480" s="92">
        <v>0</v>
      </c>
      <c r="E480" s="92">
        <v>0</v>
      </c>
      <c r="F480" s="92">
        <v>0</v>
      </c>
      <c r="G480" s="140">
        <v>0</v>
      </c>
      <c r="H480" s="97">
        <v>0</v>
      </c>
      <c r="I480" s="240">
        <f t="shared" si="13"/>
        <v>0</v>
      </c>
    </row>
    <row r="481" spans="1:9" x14ac:dyDescent="0.15">
      <c r="A481" s="89"/>
      <c r="B481" s="214" t="s">
        <v>124</v>
      </c>
      <c r="C481" s="89" t="s">
        <v>129</v>
      </c>
      <c r="D481" s="92">
        <v>0</v>
      </c>
      <c r="E481" s="92">
        <v>0</v>
      </c>
      <c r="F481" s="92">
        <v>0</v>
      </c>
      <c r="G481" s="140">
        <v>0</v>
      </c>
      <c r="H481" s="97">
        <v>0</v>
      </c>
      <c r="I481" s="240">
        <f t="shared" si="13"/>
        <v>0</v>
      </c>
    </row>
    <row r="482" spans="1:9" ht="11.25" thickBot="1" x14ac:dyDescent="0.2">
      <c r="A482" s="89"/>
      <c r="B482" s="214" t="s">
        <v>125</v>
      </c>
      <c r="C482" s="89" t="s">
        <v>130</v>
      </c>
      <c r="D482" s="92">
        <v>0</v>
      </c>
      <c r="E482" s="92">
        <v>0</v>
      </c>
      <c r="F482" s="92">
        <v>0</v>
      </c>
      <c r="G482" s="140">
        <v>0</v>
      </c>
      <c r="H482" s="97">
        <v>0</v>
      </c>
      <c r="I482" s="240">
        <f t="shared" si="13"/>
        <v>0</v>
      </c>
    </row>
    <row r="483" spans="1:9" ht="12" thickTop="1" thickBot="1" x14ac:dyDescent="0.2">
      <c r="A483" s="89"/>
      <c r="B483" s="214"/>
      <c r="C483" s="89" t="s">
        <v>186</v>
      </c>
      <c r="D483" s="111">
        <f>SUM(D451:D482)</f>
        <v>0</v>
      </c>
      <c r="E483" s="111">
        <f>SUM(E451:E482)</f>
        <v>0</v>
      </c>
      <c r="F483" s="111">
        <f>SUM(F451:F482)</f>
        <v>0</v>
      </c>
      <c r="G483" s="111">
        <f>SUM(G451:G482)</f>
        <v>0</v>
      </c>
      <c r="H483" s="111">
        <f>SUM(H451:H482)</f>
        <v>0</v>
      </c>
      <c r="I483" s="111">
        <f t="shared" si="13"/>
        <v>0</v>
      </c>
    </row>
    <row r="484" spans="1:9" ht="11.25" thickTop="1" x14ac:dyDescent="0.15">
      <c r="A484" s="89"/>
      <c r="B484" s="89"/>
      <c r="C484" s="89"/>
      <c r="D484" s="3"/>
      <c r="E484" s="3"/>
      <c r="F484" s="3"/>
      <c r="G484" s="3"/>
      <c r="H484" s="3"/>
      <c r="I484" s="128"/>
    </row>
    <row r="485" spans="1:9" x14ac:dyDescent="0.15">
      <c r="A485" s="215" t="s">
        <v>187</v>
      </c>
      <c r="B485" s="89"/>
      <c r="C485" s="89"/>
      <c r="D485" s="3"/>
      <c r="E485" s="3"/>
      <c r="F485" s="3"/>
      <c r="G485" s="3"/>
      <c r="H485" s="3"/>
      <c r="I485" s="128"/>
    </row>
    <row r="486" spans="1:9" x14ac:dyDescent="0.15">
      <c r="B486" s="214" t="s">
        <v>1048</v>
      </c>
      <c r="C486" s="89" t="s">
        <v>1186</v>
      </c>
      <c r="D486" s="95">
        <v>0</v>
      </c>
      <c r="E486" s="95">
        <v>0</v>
      </c>
      <c r="F486" s="95">
        <v>0</v>
      </c>
      <c r="G486" s="95">
        <v>0</v>
      </c>
      <c r="H486" s="97">
        <v>0</v>
      </c>
      <c r="I486" s="240">
        <f>SUM(G486+H486)</f>
        <v>0</v>
      </c>
    </row>
    <row r="487" spans="1:9" x14ac:dyDescent="0.15">
      <c r="A487" s="89"/>
      <c r="B487" s="214" t="s">
        <v>1049</v>
      </c>
      <c r="C487" s="89" t="s">
        <v>1474</v>
      </c>
      <c r="D487" s="95">
        <v>0</v>
      </c>
      <c r="E487" s="95">
        <v>0</v>
      </c>
      <c r="F487" s="95">
        <v>0</v>
      </c>
      <c r="G487" s="95">
        <v>0</v>
      </c>
      <c r="H487" s="97">
        <v>0</v>
      </c>
      <c r="I487" s="240">
        <f>SUM(G487+H487)</f>
        <v>0</v>
      </c>
    </row>
    <row r="488" spans="1:9" x14ac:dyDescent="0.15">
      <c r="A488" s="89"/>
      <c r="B488" s="214" t="s">
        <v>1050</v>
      </c>
      <c r="C488" s="89" t="s">
        <v>72</v>
      </c>
      <c r="D488" s="92">
        <v>0</v>
      </c>
      <c r="E488" s="92">
        <v>0</v>
      </c>
      <c r="F488" s="92">
        <v>0</v>
      </c>
      <c r="G488" s="92">
        <v>0</v>
      </c>
      <c r="H488" s="97">
        <v>0</v>
      </c>
      <c r="I488" s="240">
        <f t="shared" ref="I488:I518" si="14">SUM(G488+H488)</f>
        <v>0</v>
      </c>
    </row>
    <row r="489" spans="1:9" x14ac:dyDescent="0.15">
      <c r="A489" s="89"/>
      <c r="B489" s="214" t="s">
        <v>1051</v>
      </c>
      <c r="C489" s="89" t="s">
        <v>73</v>
      </c>
      <c r="D489" s="92">
        <v>0</v>
      </c>
      <c r="E489" s="92">
        <v>0</v>
      </c>
      <c r="F489" s="92">
        <v>0</v>
      </c>
      <c r="G489" s="92">
        <v>0</v>
      </c>
      <c r="H489" s="97">
        <v>0</v>
      </c>
      <c r="I489" s="240">
        <f t="shared" si="14"/>
        <v>0</v>
      </c>
    </row>
    <row r="490" spans="1:9" x14ac:dyDescent="0.15">
      <c r="A490" s="89"/>
      <c r="B490" s="214" t="s">
        <v>74</v>
      </c>
      <c r="C490" s="89" t="s">
        <v>75</v>
      </c>
      <c r="D490" s="92">
        <v>0</v>
      </c>
      <c r="E490" s="92">
        <v>0</v>
      </c>
      <c r="F490" s="92">
        <v>0</v>
      </c>
      <c r="G490" s="92">
        <v>0</v>
      </c>
      <c r="H490" s="97">
        <v>0</v>
      </c>
      <c r="I490" s="240">
        <f t="shared" si="14"/>
        <v>0</v>
      </c>
    </row>
    <row r="491" spans="1:9" x14ac:dyDescent="0.15">
      <c r="A491" s="89"/>
      <c r="B491" s="214" t="s">
        <v>76</v>
      </c>
      <c r="C491" s="89" t="s">
        <v>77</v>
      </c>
      <c r="D491" s="92">
        <v>0</v>
      </c>
      <c r="E491" s="92">
        <v>0</v>
      </c>
      <c r="F491" s="92">
        <v>0</v>
      </c>
      <c r="G491" s="92">
        <v>0</v>
      </c>
      <c r="H491" s="97">
        <v>0</v>
      </c>
      <c r="I491" s="240">
        <f t="shared" si="14"/>
        <v>0</v>
      </c>
    </row>
    <row r="492" spans="1:9" x14ac:dyDescent="0.15">
      <c r="A492" s="89"/>
      <c r="B492" s="214" t="s">
        <v>1052</v>
      </c>
      <c r="C492" s="89" t="s">
        <v>78</v>
      </c>
      <c r="D492" s="92">
        <v>0</v>
      </c>
      <c r="E492" s="92">
        <v>0</v>
      </c>
      <c r="F492" s="92">
        <v>0</v>
      </c>
      <c r="G492" s="92">
        <v>0</v>
      </c>
      <c r="H492" s="97">
        <v>0</v>
      </c>
      <c r="I492" s="240">
        <f t="shared" si="14"/>
        <v>0</v>
      </c>
    </row>
    <row r="493" spans="1:9" x14ac:dyDescent="0.15">
      <c r="A493" s="89"/>
      <c r="B493" s="214" t="s">
        <v>81</v>
      </c>
      <c r="C493" s="89" t="s">
        <v>88</v>
      </c>
      <c r="D493" s="92">
        <v>0</v>
      </c>
      <c r="E493" s="92">
        <v>0</v>
      </c>
      <c r="F493" s="92">
        <v>0</v>
      </c>
      <c r="G493" s="92">
        <v>0</v>
      </c>
      <c r="H493" s="97">
        <v>0</v>
      </c>
      <c r="I493" s="240">
        <f t="shared" si="14"/>
        <v>0</v>
      </c>
    </row>
    <row r="494" spans="1:9" x14ac:dyDescent="0.15">
      <c r="A494" s="89"/>
      <c r="B494" s="214" t="s">
        <v>82</v>
      </c>
      <c r="C494" s="89" t="s">
        <v>89</v>
      </c>
      <c r="D494" s="92">
        <v>0</v>
      </c>
      <c r="E494" s="92">
        <v>0</v>
      </c>
      <c r="F494" s="92">
        <v>0</v>
      </c>
      <c r="G494" s="92">
        <v>0</v>
      </c>
      <c r="H494" s="97">
        <v>0</v>
      </c>
      <c r="I494" s="240">
        <f t="shared" si="14"/>
        <v>0</v>
      </c>
    </row>
    <row r="495" spans="1:9" x14ac:dyDescent="0.15">
      <c r="A495" s="89"/>
      <c r="B495" s="214" t="s">
        <v>86</v>
      </c>
      <c r="C495" s="89" t="s">
        <v>1080</v>
      </c>
      <c r="D495" s="92">
        <v>0</v>
      </c>
      <c r="E495" s="92">
        <v>0</v>
      </c>
      <c r="F495" s="92">
        <v>0</v>
      </c>
      <c r="G495" s="92">
        <v>0</v>
      </c>
      <c r="H495" s="97">
        <v>0</v>
      </c>
      <c r="I495" s="240">
        <f t="shared" si="14"/>
        <v>0</v>
      </c>
    </row>
    <row r="496" spans="1:9" x14ac:dyDescent="0.15">
      <c r="A496" s="89"/>
      <c r="B496" s="333" t="s">
        <v>485</v>
      </c>
      <c r="C496" s="286" t="s">
        <v>508</v>
      </c>
      <c r="D496" s="92">
        <v>0</v>
      </c>
      <c r="E496" s="92">
        <v>0</v>
      </c>
      <c r="F496" s="92">
        <v>0</v>
      </c>
      <c r="G496" s="92">
        <v>0</v>
      </c>
      <c r="H496" s="97">
        <v>0</v>
      </c>
      <c r="I496" s="240">
        <f t="shared" si="14"/>
        <v>0</v>
      </c>
    </row>
    <row r="497" spans="1:9" x14ac:dyDescent="0.15">
      <c r="A497" s="89"/>
      <c r="B497" s="214" t="s">
        <v>1081</v>
      </c>
      <c r="C497" s="89" t="s">
        <v>591</v>
      </c>
      <c r="D497" s="92">
        <v>0</v>
      </c>
      <c r="E497" s="92">
        <v>0</v>
      </c>
      <c r="F497" s="92">
        <v>0</v>
      </c>
      <c r="G497" s="92">
        <v>0</v>
      </c>
      <c r="H497" s="97">
        <v>0</v>
      </c>
      <c r="I497" s="240">
        <f t="shared" si="14"/>
        <v>0</v>
      </c>
    </row>
    <row r="498" spans="1:9" x14ac:dyDescent="0.15">
      <c r="A498" s="89"/>
      <c r="B498" s="214" t="s">
        <v>1082</v>
      </c>
      <c r="C498" s="89" t="s">
        <v>592</v>
      </c>
      <c r="D498" s="92">
        <v>0</v>
      </c>
      <c r="E498" s="92">
        <v>0</v>
      </c>
      <c r="F498" s="92">
        <v>0</v>
      </c>
      <c r="G498" s="92">
        <v>0</v>
      </c>
      <c r="H498" s="97">
        <v>0</v>
      </c>
      <c r="I498" s="240">
        <f t="shared" si="14"/>
        <v>0</v>
      </c>
    </row>
    <row r="499" spans="1:9" x14ac:dyDescent="0.15">
      <c r="A499" s="89"/>
      <c r="B499" s="214" t="s">
        <v>1083</v>
      </c>
      <c r="C499" s="89" t="s">
        <v>593</v>
      </c>
      <c r="D499" s="92">
        <v>0</v>
      </c>
      <c r="E499" s="92">
        <v>0</v>
      </c>
      <c r="F499" s="92">
        <v>0</v>
      </c>
      <c r="G499" s="92">
        <v>0</v>
      </c>
      <c r="H499" s="97">
        <v>0</v>
      </c>
      <c r="I499" s="240">
        <f t="shared" si="14"/>
        <v>0</v>
      </c>
    </row>
    <row r="500" spans="1:9" x14ac:dyDescent="0.15">
      <c r="A500" s="89"/>
      <c r="B500" s="214" t="s">
        <v>1084</v>
      </c>
      <c r="C500" s="89" t="s">
        <v>594</v>
      </c>
      <c r="D500" s="92">
        <v>0</v>
      </c>
      <c r="E500" s="92">
        <v>0</v>
      </c>
      <c r="F500" s="92">
        <v>0</v>
      </c>
      <c r="G500" s="92">
        <v>0</v>
      </c>
      <c r="H500" s="97">
        <v>0</v>
      </c>
      <c r="I500" s="240">
        <f t="shared" si="14"/>
        <v>0</v>
      </c>
    </row>
    <row r="501" spans="1:9" x14ac:dyDescent="0.15">
      <c r="A501" s="89"/>
      <c r="B501" s="214" t="s">
        <v>1085</v>
      </c>
      <c r="C501" s="89" t="s">
        <v>139</v>
      </c>
      <c r="D501" s="92">
        <v>0</v>
      </c>
      <c r="E501" s="92">
        <v>0</v>
      </c>
      <c r="F501" s="92">
        <v>0</v>
      </c>
      <c r="G501" s="92">
        <v>0</v>
      </c>
      <c r="H501" s="97">
        <v>0</v>
      </c>
      <c r="I501" s="240">
        <f t="shared" si="14"/>
        <v>0</v>
      </c>
    </row>
    <row r="502" spans="1:9" x14ac:dyDescent="0.15">
      <c r="A502" s="89"/>
      <c r="B502" s="214" t="s">
        <v>1086</v>
      </c>
      <c r="C502" s="89" t="s">
        <v>140</v>
      </c>
      <c r="D502" s="92">
        <v>0</v>
      </c>
      <c r="E502" s="92">
        <v>0</v>
      </c>
      <c r="F502" s="92">
        <v>0</v>
      </c>
      <c r="G502" s="92">
        <v>0</v>
      </c>
      <c r="H502" s="97">
        <v>0</v>
      </c>
      <c r="I502" s="240">
        <f t="shared" si="14"/>
        <v>0</v>
      </c>
    </row>
    <row r="503" spans="1:9" x14ac:dyDescent="0.15">
      <c r="A503" s="89"/>
      <c r="B503" s="214" t="s">
        <v>1087</v>
      </c>
      <c r="C503" s="89" t="s">
        <v>595</v>
      </c>
      <c r="D503" s="92">
        <v>0</v>
      </c>
      <c r="E503" s="92">
        <v>0</v>
      </c>
      <c r="F503" s="92">
        <v>0</v>
      </c>
      <c r="G503" s="92">
        <v>0</v>
      </c>
      <c r="H503" s="97">
        <v>0</v>
      </c>
      <c r="I503" s="240">
        <f t="shared" si="14"/>
        <v>0</v>
      </c>
    </row>
    <row r="504" spans="1:9" x14ac:dyDescent="0.15">
      <c r="A504" s="89"/>
      <c r="B504" s="214" t="s">
        <v>1088</v>
      </c>
      <c r="C504" s="89" t="s">
        <v>597</v>
      </c>
      <c r="D504" s="92">
        <v>0</v>
      </c>
      <c r="E504" s="92">
        <v>0</v>
      </c>
      <c r="F504" s="92">
        <v>0</v>
      </c>
      <c r="G504" s="92">
        <v>0</v>
      </c>
      <c r="H504" s="97">
        <v>0</v>
      </c>
      <c r="I504" s="240">
        <f t="shared" si="14"/>
        <v>0</v>
      </c>
    </row>
    <row r="505" spans="1:9" x14ac:dyDescent="0.15">
      <c r="A505" s="89"/>
      <c r="B505" s="214" t="s">
        <v>598</v>
      </c>
      <c r="C505" s="89" t="s">
        <v>603</v>
      </c>
      <c r="D505" s="92">
        <v>0</v>
      </c>
      <c r="E505" s="92">
        <v>0</v>
      </c>
      <c r="F505" s="92">
        <v>0</v>
      </c>
      <c r="G505" s="92">
        <v>0</v>
      </c>
      <c r="H505" s="97">
        <v>0</v>
      </c>
      <c r="I505" s="240">
        <f t="shared" si="14"/>
        <v>0</v>
      </c>
    </row>
    <row r="506" spans="1:9" x14ac:dyDescent="0.15">
      <c r="A506" s="89"/>
      <c r="B506" s="214" t="s">
        <v>599</v>
      </c>
      <c r="C506" s="89" t="s">
        <v>107</v>
      </c>
      <c r="D506" s="92">
        <v>0</v>
      </c>
      <c r="E506" s="92">
        <v>0</v>
      </c>
      <c r="F506" s="92">
        <v>0</v>
      </c>
      <c r="G506" s="92">
        <v>0</v>
      </c>
      <c r="H506" s="97">
        <v>0</v>
      </c>
      <c r="I506" s="240">
        <f t="shared" si="14"/>
        <v>0</v>
      </c>
    </row>
    <row r="507" spans="1:9" x14ac:dyDescent="0.15">
      <c r="A507" s="89"/>
      <c r="B507" s="214" t="s">
        <v>600</v>
      </c>
      <c r="C507" s="89" t="s">
        <v>108</v>
      </c>
      <c r="D507" s="92">
        <v>0</v>
      </c>
      <c r="E507" s="92">
        <v>0</v>
      </c>
      <c r="F507" s="92">
        <v>0</v>
      </c>
      <c r="G507" s="92">
        <v>0</v>
      </c>
      <c r="H507" s="97">
        <v>0</v>
      </c>
      <c r="I507" s="240">
        <f t="shared" si="14"/>
        <v>0</v>
      </c>
    </row>
    <row r="508" spans="1:9" x14ac:dyDescent="0.15">
      <c r="A508" s="89"/>
      <c r="B508" s="214" t="s">
        <v>601</v>
      </c>
      <c r="C508" s="89" t="s">
        <v>109</v>
      </c>
      <c r="D508" s="92">
        <v>0</v>
      </c>
      <c r="E508" s="92">
        <v>0</v>
      </c>
      <c r="F508" s="92">
        <v>0</v>
      </c>
      <c r="G508" s="92">
        <v>0</v>
      </c>
      <c r="H508" s="97">
        <v>0</v>
      </c>
      <c r="I508" s="240">
        <f t="shared" si="14"/>
        <v>0</v>
      </c>
    </row>
    <row r="509" spans="1:9" x14ac:dyDescent="0.15">
      <c r="A509" s="89"/>
      <c r="B509" s="214" t="s">
        <v>1053</v>
      </c>
      <c r="C509" s="89" t="s">
        <v>110</v>
      </c>
      <c r="D509" s="92">
        <v>0</v>
      </c>
      <c r="E509" s="92">
        <v>0</v>
      </c>
      <c r="F509" s="92">
        <v>0</v>
      </c>
      <c r="G509" s="92">
        <v>0</v>
      </c>
      <c r="H509" s="97">
        <v>0</v>
      </c>
      <c r="I509" s="240">
        <f t="shared" si="14"/>
        <v>0</v>
      </c>
    </row>
    <row r="510" spans="1:9" x14ac:dyDescent="0.15">
      <c r="A510" s="89"/>
      <c r="B510" s="214" t="s">
        <v>602</v>
      </c>
      <c r="C510" s="89" t="s">
        <v>111</v>
      </c>
      <c r="D510" s="92">
        <v>0</v>
      </c>
      <c r="E510" s="92">
        <v>0</v>
      </c>
      <c r="F510" s="92">
        <v>0</v>
      </c>
      <c r="G510" s="92">
        <v>0</v>
      </c>
      <c r="H510" s="97">
        <v>0</v>
      </c>
      <c r="I510" s="240">
        <f t="shared" si="14"/>
        <v>0</v>
      </c>
    </row>
    <row r="511" spans="1:9" x14ac:dyDescent="0.15">
      <c r="A511" s="89"/>
      <c r="B511" s="214" t="s">
        <v>1054</v>
      </c>
      <c r="C511" s="89" t="s">
        <v>114</v>
      </c>
      <c r="D511" s="92">
        <v>0</v>
      </c>
      <c r="E511" s="92">
        <v>0</v>
      </c>
      <c r="F511" s="92">
        <v>0</v>
      </c>
      <c r="G511" s="92">
        <v>0</v>
      </c>
      <c r="H511" s="97">
        <v>0</v>
      </c>
      <c r="I511" s="240">
        <f t="shared" si="14"/>
        <v>0</v>
      </c>
    </row>
    <row r="512" spans="1:9" x14ac:dyDescent="0.15">
      <c r="A512" s="89"/>
      <c r="B512" s="214" t="s">
        <v>451</v>
      </c>
      <c r="C512" s="89" t="s">
        <v>119</v>
      </c>
      <c r="D512" s="92">
        <v>0</v>
      </c>
      <c r="E512" s="92">
        <v>0</v>
      </c>
      <c r="F512" s="92">
        <v>0</v>
      </c>
      <c r="G512" s="92">
        <v>0</v>
      </c>
      <c r="H512" s="97">
        <v>0</v>
      </c>
      <c r="I512" s="240">
        <f t="shared" si="14"/>
        <v>0</v>
      </c>
    </row>
    <row r="513" spans="1:9" x14ac:dyDescent="0.15">
      <c r="A513" s="89"/>
      <c r="B513" s="214" t="s">
        <v>447</v>
      </c>
      <c r="C513" s="89" t="s">
        <v>121</v>
      </c>
      <c r="D513" s="92">
        <v>0</v>
      </c>
      <c r="E513" s="92">
        <v>0</v>
      </c>
      <c r="F513" s="92">
        <v>0</v>
      </c>
      <c r="G513" s="92">
        <v>0</v>
      </c>
      <c r="H513" s="97">
        <v>0</v>
      </c>
      <c r="I513" s="240">
        <f t="shared" si="14"/>
        <v>0</v>
      </c>
    </row>
    <row r="514" spans="1:9" x14ac:dyDescent="0.15">
      <c r="A514" s="89"/>
      <c r="B514" s="214" t="s">
        <v>1055</v>
      </c>
      <c r="C514" s="89" t="s">
        <v>127</v>
      </c>
      <c r="D514" s="92">
        <v>0</v>
      </c>
      <c r="E514" s="92">
        <v>0</v>
      </c>
      <c r="F514" s="92">
        <v>0</v>
      </c>
      <c r="G514" s="92">
        <v>0</v>
      </c>
      <c r="H514" s="97">
        <v>0</v>
      </c>
      <c r="I514" s="240">
        <f t="shared" si="14"/>
        <v>0</v>
      </c>
    </row>
    <row r="515" spans="1:9" x14ac:dyDescent="0.15">
      <c r="A515" s="89"/>
      <c r="B515" s="214" t="s">
        <v>123</v>
      </c>
      <c r="C515" s="89" t="s">
        <v>128</v>
      </c>
      <c r="D515" s="92">
        <v>0</v>
      </c>
      <c r="E515" s="92">
        <v>0</v>
      </c>
      <c r="F515" s="92">
        <v>0</v>
      </c>
      <c r="G515" s="92">
        <v>0</v>
      </c>
      <c r="H515" s="97">
        <v>0</v>
      </c>
      <c r="I515" s="240">
        <f t="shared" si="14"/>
        <v>0</v>
      </c>
    </row>
    <row r="516" spans="1:9" x14ac:dyDescent="0.15">
      <c r="A516" s="89"/>
      <c r="B516" s="214" t="s">
        <v>124</v>
      </c>
      <c r="C516" s="89" t="s">
        <v>129</v>
      </c>
      <c r="D516" s="92">
        <v>0</v>
      </c>
      <c r="E516" s="92">
        <v>0</v>
      </c>
      <c r="F516" s="92">
        <v>0</v>
      </c>
      <c r="G516" s="92">
        <v>0</v>
      </c>
      <c r="H516" s="97">
        <v>0</v>
      </c>
      <c r="I516" s="240">
        <f t="shared" si="14"/>
        <v>0</v>
      </c>
    </row>
    <row r="517" spans="1:9" ht="11.25" thickBot="1" x14ac:dyDescent="0.2">
      <c r="A517" s="89"/>
      <c r="B517" s="214" t="s">
        <v>125</v>
      </c>
      <c r="C517" s="89" t="s">
        <v>130</v>
      </c>
      <c r="D517" s="92">
        <v>0</v>
      </c>
      <c r="E517" s="92">
        <v>0</v>
      </c>
      <c r="F517" s="92">
        <v>0</v>
      </c>
      <c r="G517" s="92">
        <v>0</v>
      </c>
      <c r="H517" s="97">
        <v>0</v>
      </c>
      <c r="I517" s="240">
        <f t="shared" si="14"/>
        <v>0</v>
      </c>
    </row>
    <row r="518" spans="1:9" ht="12" thickTop="1" thickBot="1" x14ac:dyDescent="0.2">
      <c r="A518" s="89"/>
      <c r="B518" s="214"/>
      <c r="C518" s="89" t="s">
        <v>92</v>
      </c>
      <c r="D518" s="111">
        <f>SUM(D486:D517)</f>
        <v>0</v>
      </c>
      <c r="E518" s="111">
        <f>SUM(E486:E517)</f>
        <v>0</v>
      </c>
      <c r="F518" s="111">
        <f>SUM(F486:F517)</f>
        <v>0</v>
      </c>
      <c r="G518" s="111">
        <f>SUM(G486:G517)</f>
        <v>0</v>
      </c>
      <c r="H518" s="111">
        <f>SUM(H486:H517)</f>
        <v>0</v>
      </c>
      <c r="I518" s="111">
        <f t="shared" si="14"/>
        <v>0</v>
      </c>
    </row>
    <row r="519" spans="1:9" ht="11.25" thickTop="1" x14ac:dyDescent="0.15">
      <c r="A519" s="89"/>
      <c r="B519" s="89"/>
      <c r="C519" s="89"/>
      <c r="D519" s="3"/>
      <c r="E519" s="3"/>
      <c r="F519" s="3"/>
      <c r="G519" s="3"/>
      <c r="H519" s="3"/>
      <c r="I519" s="128"/>
    </row>
    <row r="520" spans="1:9" x14ac:dyDescent="0.15">
      <c r="A520" s="215" t="s">
        <v>93</v>
      </c>
      <c r="B520" s="89"/>
      <c r="C520" s="89"/>
      <c r="D520" s="3"/>
      <c r="E520" s="3"/>
      <c r="F520" s="3"/>
      <c r="G520" s="3"/>
      <c r="H520" s="3"/>
      <c r="I520" s="128"/>
    </row>
    <row r="521" spans="1:9" x14ac:dyDescent="0.15">
      <c r="B521" s="214" t="s">
        <v>1048</v>
      </c>
      <c r="C521" s="89" t="s">
        <v>1186</v>
      </c>
      <c r="D521" s="95">
        <v>0</v>
      </c>
      <c r="E521" s="95">
        <v>0</v>
      </c>
      <c r="F521" s="95">
        <v>0</v>
      </c>
      <c r="G521" s="95">
        <v>0</v>
      </c>
      <c r="H521" s="97">
        <v>0</v>
      </c>
      <c r="I521" s="240">
        <f>SUM(G521+H521)</f>
        <v>0</v>
      </c>
    </row>
    <row r="522" spans="1:9" x14ac:dyDescent="0.15">
      <c r="A522" s="89"/>
      <c r="B522" s="214" t="s">
        <v>1049</v>
      </c>
      <c r="C522" s="89" t="s">
        <v>1474</v>
      </c>
      <c r="D522" s="95">
        <v>0</v>
      </c>
      <c r="E522" s="95">
        <v>0</v>
      </c>
      <c r="F522" s="95">
        <v>0</v>
      </c>
      <c r="G522" s="95">
        <v>0</v>
      </c>
      <c r="H522" s="97">
        <v>0</v>
      </c>
      <c r="I522" s="240">
        <f>SUM(G522+H522)</f>
        <v>0</v>
      </c>
    </row>
    <row r="523" spans="1:9" x14ac:dyDescent="0.15">
      <c r="A523" s="89"/>
      <c r="B523" s="214" t="s">
        <v>1050</v>
      </c>
      <c r="C523" s="89" t="s">
        <v>72</v>
      </c>
      <c r="D523" s="92">
        <v>0</v>
      </c>
      <c r="E523" s="92">
        <v>0</v>
      </c>
      <c r="F523" s="92">
        <v>0</v>
      </c>
      <c r="G523" s="92">
        <v>0</v>
      </c>
      <c r="H523" s="97">
        <v>0</v>
      </c>
      <c r="I523" s="240">
        <f t="shared" ref="I523:I553" si="15">SUM(G523+H523)</f>
        <v>0</v>
      </c>
    </row>
    <row r="524" spans="1:9" x14ac:dyDescent="0.15">
      <c r="A524" s="89"/>
      <c r="B524" s="214" t="s">
        <v>1051</v>
      </c>
      <c r="C524" s="89" t="s">
        <v>73</v>
      </c>
      <c r="D524" s="92">
        <v>0</v>
      </c>
      <c r="E524" s="92">
        <v>0</v>
      </c>
      <c r="F524" s="92">
        <v>0</v>
      </c>
      <c r="G524" s="92">
        <v>0</v>
      </c>
      <c r="H524" s="97">
        <v>0</v>
      </c>
      <c r="I524" s="240">
        <f t="shared" si="15"/>
        <v>0</v>
      </c>
    </row>
    <row r="525" spans="1:9" x14ac:dyDescent="0.15">
      <c r="A525" s="89"/>
      <c r="B525" s="214" t="s">
        <v>74</v>
      </c>
      <c r="C525" s="89" t="s">
        <v>75</v>
      </c>
      <c r="D525" s="92">
        <v>0</v>
      </c>
      <c r="E525" s="92">
        <v>0</v>
      </c>
      <c r="F525" s="92">
        <v>0</v>
      </c>
      <c r="G525" s="92">
        <v>0</v>
      </c>
      <c r="H525" s="97">
        <v>0</v>
      </c>
      <c r="I525" s="240">
        <f t="shared" si="15"/>
        <v>0</v>
      </c>
    </row>
    <row r="526" spans="1:9" x14ac:dyDescent="0.15">
      <c r="A526" s="89"/>
      <c r="B526" s="214" t="s">
        <v>76</v>
      </c>
      <c r="C526" s="89" t="s">
        <v>77</v>
      </c>
      <c r="D526" s="92">
        <v>0</v>
      </c>
      <c r="E526" s="92">
        <v>0</v>
      </c>
      <c r="F526" s="92">
        <v>0</v>
      </c>
      <c r="G526" s="92">
        <v>0</v>
      </c>
      <c r="H526" s="97">
        <v>0</v>
      </c>
      <c r="I526" s="240">
        <f t="shared" si="15"/>
        <v>0</v>
      </c>
    </row>
    <row r="527" spans="1:9" x14ac:dyDescent="0.15">
      <c r="A527" s="89"/>
      <c r="B527" s="214" t="s">
        <v>1052</v>
      </c>
      <c r="C527" s="89" t="s">
        <v>78</v>
      </c>
      <c r="D527" s="92">
        <v>0</v>
      </c>
      <c r="E527" s="92">
        <v>0</v>
      </c>
      <c r="F527" s="92">
        <v>0</v>
      </c>
      <c r="G527" s="92">
        <v>0</v>
      </c>
      <c r="H527" s="97">
        <v>0</v>
      </c>
      <c r="I527" s="240">
        <f t="shared" si="15"/>
        <v>0</v>
      </c>
    </row>
    <row r="528" spans="1:9" x14ac:dyDescent="0.15">
      <c r="A528" s="89"/>
      <c r="B528" s="214" t="s">
        <v>81</v>
      </c>
      <c r="C528" s="89" t="s">
        <v>88</v>
      </c>
      <c r="D528" s="92">
        <v>0</v>
      </c>
      <c r="E528" s="92">
        <v>0</v>
      </c>
      <c r="F528" s="92">
        <v>0</v>
      </c>
      <c r="G528" s="92">
        <v>0</v>
      </c>
      <c r="H528" s="97">
        <v>0</v>
      </c>
      <c r="I528" s="240">
        <f t="shared" si="15"/>
        <v>0</v>
      </c>
    </row>
    <row r="529" spans="1:9" x14ac:dyDescent="0.15">
      <c r="A529" s="89"/>
      <c r="B529" s="214" t="s">
        <v>82</v>
      </c>
      <c r="C529" s="89" t="s">
        <v>89</v>
      </c>
      <c r="D529" s="92">
        <v>0</v>
      </c>
      <c r="E529" s="92">
        <v>0</v>
      </c>
      <c r="F529" s="92">
        <v>0</v>
      </c>
      <c r="G529" s="92">
        <v>0</v>
      </c>
      <c r="H529" s="97">
        <v>0</v>
      </c>
      <c r="I529" s="240">
        <f t="shared" si="15"/>
        <v>0</v>
      </c>
    </row>
    <row r="530" spans="1:9" x14ac:dyDescent="0.15">
      <c r="A530" s="89"/>
      <c r="B530" s="214" t="s">
        <v>86</v>
      </c>
      <c r="C530" s="89" t="s">
        <v>1080</v>
      </c>
      <c r="D530" s="92">
        <v>0</v>
      </c>
      <c r="E530" s="92">
        <v>0</v>
      </c>
      <c r="F530" s="92">
        <v>0</v>
      </c>
      <c r="G530" s="92">
        <v>0</v>
      </c>
      <c r="H530" s="97">
        <v>0</v>
      </c>
      <c r="I530" s="240">
        <f t="shared" si="15"/>
        <v>0</v>
      </c>
    </row>
    <row r="531" spans="1:9" x14ac:dyDescent="0.15">
      <c r="A531" s="89"/>
      <c r="B531" s="333" t="s">
        <v>485</v>
      </c>
      <c r="C531" s="286" t="s">
        <v>508</v>
      </c>
      <c r="D531" s="92">
        <v>0</v>
      </c>
      <c r="E531" s="92">
        <v>0</v>
      </c>
      <c r="F531" s="92">
        <v>0</v>
      </c>
      <c r="G531" s="92">
        <v>0</v>
      </c>
      <c r="H531" s="97">
        <v>0</v>
      </c>
      <c r="I531" s="240">
        <f t="shared" si="15"/>
        <v>0</v>
      </c>
    </row>
    <row r="532" spans="1:9" x14ac:dyDescent="0.15">
      <c r="A532" s="89"/>
      <c r="B532" s="214" t="s">
        <v>1081</v>
      </c>
      <c r="C532" s="89" t="s">
        <v>591</v>
      </c>
      <c r="D532" s="92">
        <v>0</v>
      </c>
      <c r="E532" s="92">
        <v>0</v>
      </c>
      <c r="F532" s="92">
        <v>0</v>
      </c>
      <c r="G532" s="92">
        <v>0</v>
      </c>
      <c r="H532" s="97">
        <v>0</v>
      </c>
      <c r="I532" s="240">
        <f t="shared" si="15"/>
        <v>0</v>
      </c>
    </row>
    <row r="533" spans="1:9" x14ac:dyDescent="0.15">
      <c r="A533" s="89"/>
      <c r="B533" s="214" t="s">
        <v>1082</v>
      </c>
      <c r="C533" s="89" t="s">
        <v>592</v>
      </c>
      <c r="D533" s="92">
        <v>0</v>
      </c>
      <c r="E533" s="92">
        <v>0</v>
      </c>
      <c r="F533" s="92">
        <v>0</v>
      </c>
      <c r="G533" s="92">
        <v>0</v>
      </c>
      <c r="H533" s="97">
        <v>0</v>
      </c>
      <c r="I533" s="240">
        <f t="shared" si="15"/>
        <v>0</v>
      </c>
    </row>
    <row r="534" spans="1:9" x14ac:dyDescent="0.15">
      <c r="A534" s="89"/>
      <c r="B534" s="214" t="s">
        <v>1083</v>
      </c>
      <c r="C534" s="89" t="s">
        <v>593</v>
      </c>
      <c r="D534" s="92">
        <v>0</v>
      </c>
      <c r="E534" s="92">
        <v>0</v>
      </c>
      <c r="F534" s="92">
        <v>0</v>
      </c>
      <c r="G534" s="92">
        <v>0</v>
      </c>
      <c r="H534" s="97">
        <v>0</v>
      </c>
      <c r="I534" s="240">
        <f t="shared" si="15"/>
        <v>0</v>
      </c>
    </row>
    <row r="535" spans="1:9" x14ac:dyDescent="0.15">
      <c r="A535" s="89"/>
      <c r="B535" s="214" t="s">
        <v>1084</v>
      </c>
      <c r="C535" s="89" t="s">
        <v>594</v>
      </c>
      <c r="D535" s="92">
        <v>0</v>
      </c>
      <c r="E535" s="92">
        <v>0</v>
      </c>
      <c r="F535" s="92">
        <v>0</v>
      </c>
      <c r="G535" s="92">
        <v>0</v>
      </c>
      <c r="H535" s="97">
        <v>0</v>
      </c>
      <c r="I535" s="240">
        <f t="shared" si="15"/>
        <v>0</v>
      </c>
    </row>
    <row r="536" spans="1:9" x14ac:dyDescent="0.15">
      <c r="A536" s="89"/>
      <c r="B536" s="214" t="s">
        <v>1085</v>
      </c>
      <c r="C536" s="89" t="s">
        <v>139</v>
      </c>
      <c r="D536" s="92">
        <v>0</v>
      </c>
      <c r="E536" s="92">
        <v>0</v>
      </c>
      <c r="F536" s="92">
        <v>0</v>
      </c>
      <c r="G536" s="92">
        <v>0</v>
      </c>
      <c r="H536" s="97">
        <v>0</v>
      </c>
      <c r="I536" s="240">
        <f t="shared" si="15"/>
        <v>0</v>
      </c>
    </row>
    <row r="537" spans="1:9" x14ac:dyDescent="0.15">
      <c r="A537" s="89"/>
      <c r="B537" s="214" t="s">
        <v>1086</v>
      </c>
      <c r="C537" s="89" t="s">
        <v>140</v>
      </c>
      <c r="D537" s="92">
        <v>0</v>
      </c>
      <c r="E537" s="92">
        <v>0</v>
      </c>
      <c r="F537" s="92">
        <v>0</v>
      </c>
      <c r="G537" s="92">
        <v>0</v>
      </c>
      <c r="H537" s="97">
        <v>0</v>
      </c>
      <c r="I537" s="240">
        <f t="shared" si="15"/>
        <v>0</v>
      </c>
    </row>
    <row r="538" spans="1:9" x14ac:dyDescent="0.15">
      <c r="A538" s="89"/>
      <c r="B538" s="214" t="s">
        <v>1087</v>
      </c>
      <c r="C538" s="89" t="s">
        <v>595</v>
      </c>
      <c r="D538" s="92">
        <v>0</v>
      </c>
      <c r="E538" s="92">
        <v>0</v>
      </c>
      <c r="F538" s="92">
        <v>0</v>
      </c>
      <c r="G538" s="92">
        <v>0</v>
      </c>
      <c r="H538" s="97">
        <v>0</v>
      </c>
      <c r="I538" s="240">
        <f t="shared" si="15"/>
        <v>0</v>
      </c>
    </row>
    <row r="539" spans="1:9" x14ac:dyDescent="0.15">
      <c r="A539" s="89"/>
      <c r="B539" s="214" t="s">
        <v>1088</v>
      </c>
      <c r="C539" s="89" t="s">
        <v>597</v>
      </c>
      <c r="D539" s="92">
        <v>0</v>
      </c>
      <c r="E539" s="92">
        <v>0</v>
      </c>
      <c r="F539" s="92">
        <v>0</v>
      </c>
      <c r="G539" s="92">
        <v>0</v>
      </c>
      <c r="H539" s="97">
        <v>0</v>
      </c>
      <c r="I539" s="240">
        <f t="shared" si="15"/>
        <v>0</v>
      </c>
    </row>
    <row r="540" spans="1:9" x14ac:dyDescent="0.15">
      <c r="A540" s="89"/>
      <c r="B540" s="214" t="s">
        <v>598</v>
      </c>
      <c r="C540" s="89" t="s">
        <v>603</v>
      </c>
      <c r="D540" s="92">
        <v>0</v>
      </c>
      <c r="E540" s="92">
        <v>0</v>
      </c>
      <c r="F540" s="92">
        <v>0</v>
      </c>
      <c r="G540" s="92">
        <v>0</v>
      </c>
      <c r="H540" s="97">
        <v>0</v>
      </c>
      <c r="I540" s="240">
        <f t="shared" si="15"/>
        <v>0</v>
      </c>
    </row>
    <row r="541" spans="1:9" x14ac:dyDescent="0.15">
      <c r="A541" s="89"/>
      <c r="B541" s="214" t="s">
        <v>599</v>
      </c>
      <c r="C541" s="89" t="s">
        <v>107</v>
      </c>
      <c r="D541" s="92">
        <v>0</v>
      </c>
      <c r="E541" s="92">
        <v>0</v>
      </c>
      <c r="F541" s="92">
        <v>0</v>
      </c>
      <c r="G541" s="92">
        <v>0</v>
      </c>
      <c r="H541" s="97">
        <v>0</v>
      </c>
      <c r="I541" s="240">
        <f t="shared" si="15"/>
        <v>0</v>
      </c>
    </row>
    <row r="542" spans="1:9" x14ac:dyDescent="0.15">
      <c r="A542" s="89"/>
      <c r="B542" s="214" t="s">
        <v>600</v>
      </c>
      <c r="C542" s="89" t="s">
        <v>108</v>
      </c>
      <c r="D542" s="92">
        <v>0</v>
      </c>
      <c r="E542" s="92">
        <v>0</v>
      </c>
      <c r="F542" s="92">
        <v>0</v>
      </c>
      <c r="G542" s="92">
        <v>0</v>
      </c>
      <c r="H542" s="97">
        <v>0</v>
      </c>
      <c r="I542" s="240">
        <f t="shared" si="15"/>
        <v>0</v>
      </c>
    </row>
    <row r="543" spans="1:9" x14ac:dyDescent="0.15">
      <c r="A543" s="89"/>
      <c r="B543" s="214" t="s">
        <v>601</v>
      </c>
      <c r="C543" s="89" t="s">
        <v>109</v>
      </c>
      <c r="D543" s="92">
        <v>0</v>
      </c>
      <c r="E543" s="92">
        <v>0</v>
      </c>
      <c r="F543" s="92">
        <v>0</v>
      </c>
      <c r="G543" s="92">
        <v>0</v>
      </c>
      <c r="H543" s="97">
        <v>0</v>
      </c>
      <c r="I543" s="240">
        <f t="shared" si="15"/>
        <v>0</v>
      </c>
    </row>
    <row r="544" spans="1:9" x14ac:dyDescent="0.15">
      <c r="A544" s="89"/>
      <c r="B544" s="214" t="s">
        <v>1053</v>
      </c>
      <c r="C544" s="89" t="s">
        <v>110</v>
      </c>
      <c r="D544" s="92">
        <v>0</v>
      </c>
      <c r="E544" s="92">
        <v>0</v>
      </c>
      <c r="F544" s="92">
        <v>0</v>
      </c>
      <c r="G544" s="92">
        <v>0</v>
      </c>
      <c r="H544" s="97">
        <v>0</v>
      </c>
      <c r="I544" s="240">
        <f t="shared" si="15"/>
        <v>0</v>
      </c>
    </row>
    <row r="545" spans="1:9" x14ac:dyDescent="0.15">
      <c r="A545" s="89"/>
      <c r="B545" s="214" t="s">
        <v>602</v>
      </c>
      <c r="C545" s="89" t="s">
        <v>111</v>
      </c>
      <c r="D545" s="92">
        <v>0</v>
      </c>
      <c r="E545" s="92">
        <v>0</v>
      </c>
      <c r="F545" s="92">
        <v>0</v>
      </c>
      <c r="G545" s="92">
        <v>0</v>
      </c>
      <c r="H545" s="97">
        <v>0</v>
      </c>
      <c r="I545" s="240">
        <f t="shared" si="15"/>
        <v>0</v>
      </c>
    </row>
    <row r="546" spans="1:9" x14ac:dyDescent="0.15">
      <c r="A546" s="89"/>
      <c r="B546" s="214" t="s">
        <v>1054</v>
      </c>
      <c r="C546" s="89" t="s">
        <v>114</v>
      </c>
      <c r="D546" s="92">
        <v>0</v>
      </c>
      <c r="E546" s="92">
        <v>0</v>
      </c>
      <c r="F546" s="92">
        <v>0</v>
      </c>
      <c r="G546" s="92">
        <v>0</v>
      </c>
      <c r="H546" s="97">
        <v>0</v>
      </c>
      <c r="I546" s="240">
        <f t="shared" si="15"/>
        <v>0</v>
      </c>
    </row>
    <row r="547" spans="1:9" x14ac:dyDescent="0.15">
      <c r="A547" s="89"/>
      <c r="B547" s="214" t="s">
        <v>451</v>
      </c>
      <c r="C547" s="89" t="s">
        <v>119</v>
      </c>
      <c r="D547" s="92">
        <v>0</v>
      </c>
      <c r="E547" s="92">
        <v>0</v>
      </c>
      <c r="F547" s="92">
        <v>0</v>
      </c>
      <c r="G547" s="92">
        <v>0</v>
      </c>
      <c r="H547" s="97">
        <v>0</v>
      </c>
      <c r="I547" s="240">
        <f t="shared" si="15"/>
        <v>0</v>
      </c>
    </row>
    <row r="548" spans="1:9" x14ac:dyDescent="0.15">
      <c r="A548" s="89"/>
      <c r="B548" s="214" t="s">
        <v>447</v>
      </c>
      <c r="C548" s="89" t="s">
        <v>121</v>
      </c>
      <c r="D548" s="92">
        <v>0</v>
      </c>
      <c r="E548" s="92">
        <v>0</v>
      </c>
      <c r="F548" s="92">
        <v>0</v>
      </c>
      <c r="G548" s="92">
        <v>0</v>
      </c>
      <c r="H548" s="97">
        <v>0</v>
      </c>
      <c r="I548" s="240">
        <f t="shared" si="15"/>
        <v>0</v>
      </c>
    </row>
    <row r="549" spans="1:9" x14ac:dyDescent="0.15">
      <c r="A549" s="89"/>
      <c r="B549" s="214" t="s">
        <v>1055</v>
      </c>
      <c r="C549" s="89" t="s">
        <v>127</v>
      </c>
      <c r="D549" s="92">
        <v>0</v>
      </c>
      <c r="E549" s="92">
        <v>0</v>
      </c>
      <c r="F549" s="92">
        <v>0</v>
      </c>
      <c r="G549" s="92">
        <v>0</v>
      </c>
      <c r="H549" s="97">
        <v>0</v>
      </c>
      <c r="I549" s="240">
        <f t="shared" si="15"/>
        <v>0</v>
      </c>
    </row>
    <row r="550" spans="1:9" x14ac:dyDescent="0.15">
      <c r="A550" s="89"/>
      <c r="B550" s="214" t="s">
        <v>123</v>
      </c>
      <c r="C550" s="89" t="s">
        <v>128</v>
      </c>
      <c r="D550" s="92">
        <v>0</v>
      </c>
      <c r="E550" s="92">
        <v>0</v>
      </c>
      <c r="F550" s="92">
        <v>0</v>
      </c>
      <c r="G550" s="92">
        <v>0</v>
      </c>
      <c r="H550" s="97">
        <v>0</v>
      </c>
      <c r="I550" s="240">
        <f t="shared" si="15"/>
        <v>0</v>
      </c>
    </row>
    <row r="551" spans="1:9" x14ac:dyDescent="0.15">
      <c r="A551" s="89"/>
      <c r="B551" s="214" t="s">
        <v>124</v>
      </c>
      <c r="C551" s="89" t="s">
        <v>129</v>
      </c>
      <c r="D551" s="92">
        <v>0</v>
      </c>
      <c r="E551" s="92">
        <v>0</v>
      </c>
      <c r="F551" s="92">
        <v>0</v>
      </c>
      <c r="G551" s="92">
        <v>0</v>
      </c>
      <c r="H551" s="97">
        <v>0</v>
      </c>
      <c r="I551" s="240">
        <f t="shared" si="15"/>
        <v>0</v>
      </c>
    </row>
    <row r="552" spans="1:9" ht="11.25" thickBot="1" x14ac:dyDescent="0.2">
      <c r="A552" s="89"/>
      <c r="B552" s="214" t="s">
        <v>125</v>
      </c>
      <c r="C552" s="89" t="s">
        <v>130</v>
      </c>
      <c r="D552" s="92">
        <v>0</v>
      </c>
      <c r="E552" s="92">
        <v>0</v>
      </c>
      <c r="F552" s="92">
        <v>0</v>
      </c>
      <c r="G552" s="92">
        <v>0</v>
      </c>
      <c r="H552" s="97">
        <v>0</v>
      </c>
      <c r="I552" s="240">
        <f t="shared" si="15"/>
        <v>0</v>
      </c>
    </row>
    <row r="553" spans="1:9" ht="12" thickTop="1" thickBot="1" x14ac:dyDescent="0.2">
      <c r="A553" s="89"/>
      <c r="B553" s="214"/>
      <c r="C553" s="89" t="s">
        <v>94</v>
      </c>
      <c r="D553" s="111">
        <f>SUM(D521:D552)</f>
        <v>0</v>
      </c>
      <c r="E553" s="111">
        <f>SUM(E521:E552)</f>
        <v>0</v>
      </c>
      <c r="F553" s="111">
        <f>SUM(F521:F552)</f>
        <v>0</v>
      </c>
      <c r="G553" s="111">
        <f>SUM(G521:G552)</f>
        <v>0</v>
      </c>
      <c r="H553" s="111">
        <f>SUM(H521:H552)</f>
        <v>0</v>
      </c>
      <c r="I553" s="111">
        <f t="shared" si="15"/>
        <v>0</v>
      </c>
    </row>
    <row r="554" spans="1:9" ht="11.25" thickTop="1" x14ac:dyDescent="0.15">
      <c r="A554" s="89"/>
      <c r="B554" s="89"/>
      <c r="C554" s="89"/>
      <c r="D554" s="3"/>
      <c r="E554" s="3"/>
      <c r="F554" s="3"/>
      <c r="G554" s="3"/>
      <c r="H554" s="3"/>
      <c r="I554" s="128"/>
    </row>
    <row r="555" spans="1:9" x14ac:dyDescent="0.15">
      <c r="A555" s="215" t="s">
        <v>95</v>
      </c>
      <c r="B555" s="89"/>
      <c r="C555" s="89"/>
      <c r="D555" s="3"/>
      <c r="E555" s="3"/>
      <c r="F555" s="3"/>
      <c r="G555" s="3"/>
      <c r="H555" s="3"/>
      <c r="I555" s="128"/>
    </row>
    <row r="556" spans="1:9" x14ac:dyDescent="0.15">
      <c r="B556" s="214" t="s">
        <v>1048</v>
      </c>
      <c r="C556" s="89" t="s">
        <v>1186</v>
      </c>
      <c r="D556" s="95">
        <v>0</v>
      </c>
      <c r="E556" s="95">
        <v>0</v>
      </c>
      <c r="F556" s="95">
        <v>0</v>
      </c>
      <c r="G556" s="95">
        <v>0</v>
      </c>
      <c r="H556" s="97">
        <v>0</v>
      </c>
      <c r="I556" s="240">
        <f>SUM(G556+H556)</f>
        <v>0</v>
      </c>
    </row>
    <row r="557" spans="1:9" x14ac:dyDescent="0.15">
      <c r="A557" s="89"/>
      <c r="B557" s="214" t="s">
        <v>1049</v>
      </c>
      <c r="C557" s="89" t="s">
        <v>1474</v>
      </c>
      <c r="D557" s="95">
        <v>0</v>
      </c>
      <c r="E557" s="95">
        <v>0</v>
      </c>
      <c r="F557" s="95">
        <v>0</v>
      </c>
      <c r="G557" s="95">
        <v>0</v>
      </c>
      <c r="H557" s="97">
        <v>0</v>
      </c>
      <c r="I557" s="240">
        <f>SUM(G557+H557)</f>
        <v>0</v>
      </c>
    </row>
    <row r="558" spans="1:9" x14ac:dyDescent="0.15">
      <c r="A558" s="89"/>
      <c r="B558" s="214" t="s">
        <v>1050</v>
      </c>
      <c r="C558" s="89" t="s">
        <v>72</v>
      </c>
      <c r="D558" s="92">
        <v>0</v>
      </c>
      <c r="E558" s="92">
        <v>0</v>
      </c>
      <c r="F558" s="92">
        <v>0</v>
      </c>
      <c r="G558" s="140">
        <v>0</v>
      </c>
      <c r="H558" s="97">
        <v>0</v>
      </c>
      <c r="I558" s="240">
        <f t="shared" ref="I558:I588" si="16">SUM(G558+H558)</f>
        <v>0</v>
      </c>
    </row>
    <row r="559" spans="1:9" x14ac:dyDescent="0.15">
      <c r="A559" s="89"/>
      <c r="B559" s="214" t="s">
        <v>1051</v>
      </c>
      <c r="C559" s="89" t="s">
        <v>73</v>
      </c>
      <c r="D559" s="92">
        <v>0</v>
      </c>
      <c r="E559" s="92">
        <v>0</v>
      </c>
      <c r="F559" s="92">
        <v>0</v>
      </c>
      <c r="G559" s="140">
        <v>0</v>
      </c>
      <c r="H559" s="97">
        <v>0</v>
      </c>
      <c r="I559" s="240">
        <f t="shared" si="16"/>
        <v>0</v>
      </c>
    </row>
    <row r="560" spans="1:9" x14ac:dyDescent="0.15">
      <c r="A560" s="89"/>
      <c r="B560" s="214" t="s">
        <v>74</v>
      </c>
      <c r="C560" s="89" t="s">
        <v>75</v>
      </c>
      <c r="D560" s="92">
        <v>0</v>
      </c>
      <c r="E560" s="92">
        <v>0</v>
      </c>
      <c r="F560" s="92">
        <v>0</v>
      </c>
      <c r="G560" s="140">
        <v>0</v>
      </c>
      <c r="H560" s="97">
        <v>0</v>
      </c>
      <c r="I560" s="240">
        <f t="shared" si="16"/>
        <v>0</v>
      </c>
    </row>
    <row r="561" spans="1:9" x14ac:dyDescent="0.15">
      <c r="A561" s="89"/>
      <c r="B561" s="214" t="s">
        <v>76</v>
      </c>
      <c r="C561" s="89" t="s">
        <v>77</v>
      </c>
      <c r="D561" s="92">
        <v>0</v>
      </c>
      <c r="E561" s="92">
        <v>0</v>
      </c>
      <c r="F561" s="92">
        <v>0</v>
      </c>
      <c r="G561" s="140">
        <v>0</v>
      </c>
      <c r="H561" s="97">
        <v>0</v>
      </c>
      <c r="I561" s="240">
        <f t="shared" si="16"/>
        <v>0</v>
      </c>
    </row>
    <row r="562" spans="1:9" x14ac:dyDescent="0.15">
      <c r="A562" s="89"/>
      <c r="B562" s="214" t="s">
        <v>1052</v>
      </c>
      <c r="C562" s="89" t="s">
        <v>78</v>
      </c>
      <c r="D562" s="92">
        <v>0</v>
      </c>
      <c r="E562" s="92">
        <v>0</v>
      </c>
      <c r="F562" s="92">
        <v>0</v>
      </c>
      <c r="G562" s="140">
        <v>0</v>
      </c>
      <c r="H562" s="97">
        <v>0</v>
      </c>
      <c r="I562" s="240">
        <f t="shared" si="16"/>
        <v>0</v>
      </c>
    </row>
    <row r="563" spans="1:9" x14ac:dyDescent="0.15">
      <c r="A563" s="89"/>
      <c r="B563" s="214" t="s">
        <v>81</v>
      </c>
      <c r="C563" s="89" t="s">
        <v>88</v>
      </c>
      <c r="D563" s="92">
        <v>0</v>
      </c>
      <c r="E563" s="92">
        <v>0</v>
      </c>
      <c r="F563" s="92">
        <v>0</v>
      </c>
      <c r="G563" s="140">
        <v>0</v>
      </c>
      <c r="H563" s="97">
        <v>0</v>
      </c>
      <c r="I563" s="240">
        <f t="shared" si="16"/>
        <v>0</v>
      </c>
    </row>
    <row r="564" spans="1:9" x14ac:dyDescent="0.15">
      <c r="A564" s="89"/>
      <c r="B564" s="214" t="s">
        <v>82</v>
      </c>
      <c r="C564" s="89" t="s">
        <v>89</v>
      </c>
      <c r="D564" s="92">
        <v>0</v>
      </c>
      <c r="E564" s="92">
        <v>0</v>
      </c>
      <c r="F564" s="92">
        <v>0</v>
      </c>
      <c r="G564" s="140">
        <v>0</v>
      </c>
      <c r="H564" s="97">
        <v>0</v>
      </c>
      <c r="I564" s="240">
        <f t="shared" si="16"/>
        <v>0</v>
      </c>
    </row>
    <row r="565" spans="1:9" x14ac:dyDescent="0.15">
      <c r="A565" s="89"/>
      <c r="B565" s="214" t="s">
        <v>86</v>
      </c>
      <c r="C565" s="89" t="s">
        <v>1080</v>
      </c>
      <c r="D565" s="92">
        <v>0</v>
      </c>
      <c r="E565" s="92">
        <v>0</v>
      </c>
      <c r="F565" s="92">
        <v>0</v>
      </c>
      <c r="G565" s="140">
        <v>0</v>
      </c>
      <c r="H565" s="97">
        <v>0</v>
      </c>
      <c r="I565" s="240">
        <f t="shared" si="16"/>
        <v>0</v>
      </c>
    </row>
    <row r="566" spans="1:9" x14ac:dyDescent="0.15">
      <c r="A566" s="89"/>
      <c r="B566" s="333" t="s">
        <v>485</v>
      </c>
      <c r="C566" s="286" t="s">
        <v>508</v>
      </c>
      <c r="D566" s="92">
        <v>0</v>
      </c>
      <c r="E566" s="92">
        <v>0</v>
      </c>
      <c r="F566" s="92">
        <v>0</v>
      </c>
      <c r="G566" s="140">
        <v>0</v>
      </c>
      <c r="H566" s="97">
        <v>0</v>
      </c>
      <c r="I566" s="240">
        <f t="shared" si="16"/>
        <v>0</v>
      </c>
    </row>
    <row r="567" spans="1:9" x14ac:dyDescent="0.15">
      <c r="A567" s="89"/>
      <c r="B567" s="214" t="s">
        <v>1081</v>
      </c>
      <c r="C567" s="89" t="s">
        <v>591</v>
      </c>
      <c r="D567" s="92">
        <v>0</v>
      </c>
      <c r="E567" s="92">
        <v>0</v>
      </c>
      <c r="F567" s="92">
        <v>0</v>
      </c>
      <c r="G567" s="140">
        <v>0</v>
      </c>
      <c r="H567" s="97">
        <v>0</v>
      </c>
      <c r="I567" s="240">
        <f t="shared" si="16"/>
        <v>0</v>
      </c>
    </row>
    <row r="568" spans="1:9" x14ac:dyDescent="0.15">
      <c r="A568" s="89"/>
      <c r="B568" s="214" t="s">
        <v>1082</v>
      </c>
      <c r="C568" s="89" t="s">
        <v>592</v>
      </c>
      <c r="D568" s="92">
        <v>0</v>
      </c>
      <c r="E568" s="92">
        <v>0</v>
      </c>
      <c r="F568" s="92">
        <v>0</v>
      </c>
      <c r="G568" s="140">
        <v>0</v>
      </c>
      <c r="H568" s="97">
        <v>0</v>
      </c>
      <c r="I568" s="240">
        <f t="shared" si="16"/>
        <v>0</v>
      </c>
    </row>
    <row r="569" spans="1:9" x14ac:dyDescent="0.15">
      <c r="A569" s="89"/>
      <c r="B569" s="214" t="s">
        <v>1083</v>
      </c>
      <c r="C569" s="89" t="s">
        <v>593</v>
      </c>
      <c r="D569" s="92">
        <v>0</v>
      </c>
      <c r="E569" s="92">
        <v>0</v>
      </c>
      <c r="F569" s="92">
        <v>0</v>
      </c>
      <c r="G569" s="140">
        <v>0</v>
      </c>
      <c r="H569" s="97">
        <v>0</v>
      </c>
      <c r="I569" s="240">
        <f t="shared" si="16"/>
        <v>0</v>
      </c>
    </row>
    <row r="570" spans="1:9" x14ac:dyDescent="0.15">
      <c r="A570" s="89"/>
      <c r="B570" s="214" t="s">
        <v>1084</v>
      </c>
      <c r="C570" s="89" t="s">
        <v>594</v>
      </c>
      <c r="D570" s="92">
        <v>0</v>
      </c>
      <c r="E570" s="92">
        <v>0</v>
      </c>
      <c r="F570" s="92">
        <v>0</v>
      </c>
      <c r="G570" s="140">
        <v>0</v>
      </c>
      <c r="H570" s="97">
        <v>0</v>
      </c>
      <c r="I570" s="240">
        <f t="shared" si="16"/>
        <v>0</v>
      </c>
    </row>
    <row r="571" spans="1:9" x14ac:dyDescent="0.15">
      <c r="A571" s="89"/>
      <c r="B571" s="214" t="s">
        <v>1085</v>
      </c>
      <c r="C571" s="89" t="s">
        <v>139</v>
      </c>
      <c r="D571" s="92">
        <v>0</v>
      </c>
      <c r="E571" s="92">
        <v>0</v>
      </c>
      <c r="F571" s="92">
        <v>0</v>
      </c>
      <c r="G571" s="140">
        <v>0</v>
      </c>
      <c r="H571" s="97">
        <v>0</v>
      </c>
      <c r="I571" s="240">
        <f t="shared" si="16"/>
        <v>0</v>
      </c>
    </row>
    <row r="572" spans="1:9" x14ac:dyDescent="0.15">
      <c r="A572" s="89"/>
      <c r="B572" s="214" t="s">
        <v>1086</v>
      </c>
      <c r="C572" s="89" t="s">
        <v>140</v>
      </c>
      <c r="D572" s="92">
        <v>0</v>
      </c>
      <c r="E572" s="92">
        <v>0</v>
      </c>
      <c r="F572" s="92">
        <v>0</v>
      </c>
      <c r="G572" s="140">
        <v>0</v>
      </c>
      <c r="H572" s="97">
        <v>0</v>
      </c>
      <c r="I572" s="240">
        <f t="shared" si="16"/>
        <v>0</v>
      </c>
    </row>
    <row r="573" spans="1:9" x14ac:dyDescent="0.15">
      <c r="A573" s="89"/>
      <c r="B573" s="214" t="s">
        <v>1087</v>
      </c>
      <c r="C573" s="89" t="s">
        <v>595</v>
      </c>
      <c r="D573" s="92">
        <v>0</v>
      </c>
      <c r="E573" s="92">
        <v>0</v>
      </c>
      <c r="F573" s="92">
        <v>0</v>
      </c>
      <c r="G573" s="140">
        <v>0</v>
      </c>
      <c r="H573" s="97">
        <v>0</v>
      </c>
      <c r="I573" s="240">
        <f t="shared" si="16"/>
        <v>0</v>
      </c>
    </row>
    <row r="574" spans="1:9" x14ac:dyDescent="0.15">
      <c r="A574" s="89"/>
      <c r="B574" s="214" t="s">
        <v>1088</v>
      </c>
      <c r="C574" s="89" t="s">
        <v>597</v>
      </c>
      <c r="D574" s="92">
        <v>0</v>
      </c>
      <c r="E574" s="92">
        <v>0</v>
      </c>
      <c r="F574" s="92">
        <v>0</v>
      </c>
      <c r="G574" s="140">
        <v>0</v>
      </c>
      <c r="H574" s="97">
        <v>0</v>
      </c>
      <c r="I574" s="240">
        <f t="shared" si="16"/>
        <v>0</v>
      </c>
    </row>
    <row r="575" spans="1:9" x14ac:dyDescent="0.15">
      <c r="A575" s="89"/>
      <c r="B575" s="214" t="s">
        <v>598</v>
      </c>
      <c r="C575" s="89" t="s">
        <v>603</v>
      </c>
      <c r="D575" s="92">
        <v>0</v>
      </c>
      <c r="E575" s="92">
        <v>0</v>
      </c>
      <c r="F575" s="92">
        <v>0</v>
      </c>
      <c r="G575" s="140">
        <v>0</v>
      </c>
      <c r="H575" s="97">
        <v>0</v>
      </c>
      <c r="I575" s="240">
        <f t="shared" si="16"/>
        <v>0</v>
      </c>
    </row>
    <row r="576" spans="1:9" x14ac:dyDescent="0.15">
      <c r="A576" s="89"/>
      <c r="B576" s="214" t="s">
        <v>599</v>
      </c>
      <c r="C576" s="89" t="s">
        <v>107</v>
      </c>
      <c r="D576" s="92">
        <v>0</v>
      </c>
      <c r="E576" s="92">
        <v>0</v>
      </c>
      <c r="F576" s="92">
        <v>0</v>
      </c>
      <c r="G576" s="140">
        <v>0</v>
      </c>
      <c r="H576" s="97">
        <v>0</v>
      </c>
      <c r="I576" s="240">
        <f t="shared" si="16"/>
        <v>0</v>
      </c>
    </row>
    <row r="577" spans="1:9" x14ac:dyDescent="0.15">
      <c r="A577" s="89"/>
      <c r="B577" s="214" t="s">
        <v>600</v>
      </c>
      <c r="C577" s="89" t="s">
        <v>108</v>
      </c>
      <c r="D577" s="92">
        <v>0</v>
      </c>
      <c r="E577" s="92">
        <v>0</v>
      </c>
      <c r="F577" s="92">
        <v>0</v>
      </c>
      <c r="G577" s="140">
        <v>0</v>
      </c>
      <c r="H577" s="97">
        <v>0</v>
      </c>
      <c r="I577" s="240">
        <f t="shared" si="16"/>
        <v>0</v>
      </c>
    </row>
    <row r="578" spans="1:9" x14ac:dyDescent="0.15">
      <c r="A578" s="89"/>
      <c r="B578" s="214" t="s">
        <v>601</v>
      </c>
      <c r="C578" s="89" t="s">
        <v>109</v>
      </c>
      <c r="D578" s="92">
        <v>0</v>
      </c>
      <c r="E578" s="92">
        <v>0</v>
      </c>
      <c r="F578" s="92">
        <v>0</v>
      </c>
      <c r="G578" s="140">
        <v>0</v>
      </c>
      <c r="H578" s="97">
        <v>0</v>
      </c>
      <c r="I578" s="240">
        <f t="shared" si="16"/>
        <v>0</v>
      </c>
    </row>
    <row r="579" spans="1:9" x14ac:dyDescent="0.15">
      <c r="A579" s="89"/>
      <c r="B579" s="214" t="s">
        <v>1053</v>
      </c>
      <c r="C579" s="89" t="s">
        <v>110</v>
      </c>
      <c r="D579" s="92">
        <v>0</v>
      </c>
      <c r="E579" s="92">
        <v>0</v>
      </c>
      <c r="F579" s="92">
        <v>0</v>
      </c>
      <c r="G579" s="140">
        <v>0</v>
      </c>
      <c r="H579" s="97">
        <v>0</v>
      </c>
      <c r="I579" s="240">
        <f t="shared" si="16"/>
        <v>0</v>
      </c>
    </row>
    <row r="580" spans="1:9" x14ac:dyDescent="0.15">
      <c r="A580" s="89"/>
      <c r="B580" s="214" t="s">
        <v>602</v>
      </c>
      <c r="C580" s="89" t="s">
        <v>111</v>
      </c>
      <c r="D580" s="92">
        <v>0</v>
      </c>
      <c r="E580" s="92">
        <v>0</v>
      </c>
      <c r="F580" s="92">
        <v>0</v>
      </c>
      <c r="G580" s="140">
        <v>0</v>
      </c>
      <c r="H580" s="97">
        <v>0</v>
      </c>
      <c r="I580" s="240">
        <f t="shared" si="16"/>
        <v>0</v>
      </c>
    </row>
    <row r="581" spans="1:9" x14ac:dyDescent="0.15">
      <c r="A581" s="89"/>
      <c r="B581" s="214" t="s">
        <v>1054</v>
      </c>
      <c r="C581" s="89" t="s">
        <v>114</v>
      </c>
      <c r="D581" s="92">
        <v>0</v>
      </c>
      <c r="E581" s="92">
        <v>0</v>
      </c>
      <c r="F581" s="92">
        <v>0</v>
      </c>
      <c r="G581" s="140">
        <v>0</v>
      </c>
      <c r="H581" s="97">
        <v>0</v>
      </c>
      <c r="I581" s="240">
        <f t="shared" si="16"/>
        <v>0</v>
      </c>
    </row>
    <row r="582" spans="1:9" x14ac:dyDescent="0.15">
      <c r="A582" s="89"/>
      <c r="B582" s="214" t="s">
        <v>451</v>
      </c>
      <c r="C582" s="89" t="s">
        <v>119</v>
      </c>
      <c r="D582" s="92">
        <v>0</v>
      </c>
      <c r="E582" s="92">
        <v>0</v>
      </c>
      <c r="F582" s="92">
        <v>0</v>
      </c>
      <c r="G582" s="140">
        <v>0</v>
      </c>
      <c r="H582" s="97">
        <v>0</v>
      </c>
      <c r="I582" s="240">
        <f t="shared" si="16"/>
        <v>0</v>
      </c>
    </row>
    <row r="583" spans="1:9" x14ac:dyDescent="0.15">
      <c r="A583" s="89"/>
      <c r="B583" s="214" t="s">
        <v>447</v>
      </c>
      <c r="C583" s="89" t="s">
        <v>121</v>
      </c>
      <c r="D583" s="92">
        <v>0</v>
      </c>
      <c r="E583" s="92">
        <v>0</v>
      </c>
      <c r="F583" s="92">
        <v>0</v>
      </c>
      <c r="G583" s="140">
        <v>0</v>
      </c>
      <c r="H583" s="97">
        <v>0</v>
      </c>
      <c r="I583" s="240">
        <f t="shared" si="16"/>
        <v>0</v>
      </c>
    </row>
    <row r="584" spans="1:9" x14ac:dyDescent="0.15">
      <c r="A584" s="89"/>
      <c r="B584" s="214" t="s">
        <v>1055</v>
      </c>
      <c r="C584" s="89" t="s">
        <v>127</v>
      </c>
      <c r="D584" s="92">
        <v>0</v>
      </c>
      <c r="E584" s="92">
        <v>0</v>
      </c>
      <c r="F584" s="92">
        <v>0</v>
      </c>
      <c r="G584" s="140">
        <v>0</v>
      </c>
      <c r="H584" s="97">
        <v>0</v>
      </c>
      <c r="I584" s="240">
        <f t="shared" si="16"/>
        <v>0</v>
      </c>
    </row>
    <row r="585" spans="1:9" x14ac:dyDescent="0.15">
      <c r="A585" s="89"/>
      <c r="B585" s="214" t="s">
        <v>123</v>
      </c>
      <c r="C585" s="89" t="s">
        <v>128</v>
      </c>
      <c r="D585" s="92">
        <v>0</v>
      </c>
      <c r="E585" s="92">
        <v>0</v>
      </c>
      <c r="F585" s="92">
        <v>0</v>
      </c>
      <c r="G585" s="140">
        <v>0</v>
      </c>
      <c r="H585" s="97">
        <v>0</v>
      </c>
      <c r="I585" s="240">
        <f t="shared" si="16"/>
        <v>0</v>
      </c>
    </row>
    <row r="586" spans="1:9" x14ac:dyDescent="0.15">
      <c r="A586" s="89"/>
      <c r="B586" s="214" t="s">
        <v>124</v>
      </c>
      <c r="C586" s="89" t="s">
        <v>129</v>
      </c>
      <c r="D586" s="92">
        <v>0</v>
      </c>
      <c r="E586" s="92">
        <v>0</v>
      </c>
      <c r="F586" s="92">
        <v>0</v>
      </c>
      <c r="G586" s="140">
        <v>0</v>
      </c>
      <c r="H586" s="97">
        <v>0</v>
      </c>
      <c r="I586" s="240">
        <f t="shared" si="16"/>
        <v>0</v>
      </c>
    </row>
    <row r="587" spans="1:9" ht="11.25" thickBot="1" x14ac:dyDescent="0.2">
      <c r="A587" s="89"/>
      <c r="B587" s="214" t="s">
        <v>125</v>
      </c>
      <c r="C587" s="89" t="s">
        <v>130</v>
      </c>
      <c r="D587" s="92">
        <v>0</v>
      </c>
      <c r="E587" s="92">
        <v>0</v>
      </c>
      <c r="F587" s="92">
        <v>0</v>
      </c>
      <c r="G587" s="140">
        <v>0</v>
      </c>
      <c r="H587" s="97">
        <v>0</v>
      </c>
      <c r="I587" s="240">
        <f t="shared" si="16"/>
        <v>0</v>
      </c>
    </row>
    <row r="588" spans="1:9" ht="12" thickTop="1" thickBot="1" x14ac:dyDescent="0.2">
      <c r="A588" s="89"/>
      <c r="B588" s="214"/>
      <c r="C588" s="89" t="s">
        <v>96</v>
      </c>
      <c r="D588" s="111">
        <f>SUM(D556:D587)</f>
        <v>0</v>
      </c>
      <c r="E588" s="111">
        <f>SUM(E556:E587)</f>
        <v>0</v>
      </c>
      <c r="F588" s="111">
        <f>SUM(F556:F587)</f>
        <v>0</v>
      </c>
      <c r="G588" s="111">
        <f>SUM(G556:G587)</f>
        <v>0</v>
      </c>
      <c r="H588" s="111">
        <f>SUM(H556:H587)</f>
        <v>0</v>
      </c>
      <c r="I588" s="111">
        <f t="shared" si="16"/>
        <v>0</v>
      </c>
    </row>
    <row r="589" spans="1:9" ht="11.25" thickTop="1" x14ac:dyDescent="0.15">
      <c r="A589" s="89"/>
      <c r="B589" s="89"/>
      <c r="C589" s="89"/>
      <c r="D589" s="3"/>
      <c r="E589" s="3"/>
      <c r="F589" s="3"/>
      <c r="G589" s="3"/>
      <c r="H589" s="3"/>
      <c r="I589" s="128"/>
    </row>
    <row r="590" spans="1:9" x14ac:dyDescent="0.15">
      <c r="A590" s="215" t="s">
        <v>97</v>
      </c>
      <c r="B590" s="89"/>
      <c r="C590" s="89"/>
      <c r="D590" s="3"/>
      <c r="E590" s="3"/>
      <c r="F590" s="3"/>
      <c r="G590" s="3"/>
      <c r="H590" s="3"/>
      <c r="I590" s="128"/>
    </row>
    <row r="591" spans="1:9" x14ac:dyDescent="0.15">
      <c r="B591" s="214" t="s">
        <v>1048</v>
      </c>
      <c r="C591" s="89" t="s">
        <v>1186</v>
      </c>
      <c r="D591" s="95">
        <v>0</v>
      </c>
      <c r="E591" s="95">
        <v>0</v>
      </c>
      <c r="F591" s="95">
        <v>0</v>
      </c>
      <c r="G591" s="95">
        <v>0</v>
      </c>
      <c r="H591" s="97">
        <v>0</v>
      </c>
      <c r="I591" s="240">
        <f>SUM(G591+H591)</f>
        <v>0</v>
      </c>
    </row>
    <row r="592" spans="1:9" x14ac:dyDescent="0.15">
      <c r="A592" s="89"/>
      <c r="B592" s="214" t="s">
        <v>1049</v>
      </c>
      <c r="C592" s="89" t="s">
        <v>1474</v>
      </c>
      <c r="D592" s="95">
        <v>0</v>
      </c>
      <c r="E592" s="95">
        <v>0</v>
      </c>
      <c r="F592" s="95">
        <v>0</v>
      </c>
      <c r="G592" s="95">
        <v>0</v>
      </c>
      <c r="H592" s="97">
        <v>0</v>
      </c>
      <c r="I592" s="240">
        <f>SUM(G592+H592)</f>
        <v>0</v>
      </c>
    </row>
    <row r="593" spans="1:9" x14ac:dyDescent="0.15">
      <c r="A593" s="89"/>
      <c r="B593" s="214" t="s">
        <v>1050</v>
      </c>
      <c r="C593" s="89" t="s">
        <v>72</v>
      </c>
      <c r="D593" s="92">
        <v>0</v>
      </c>
      <c r="E593" s="92">
        <v>0</v>
      </c>
      <c r="F593" s="92">
        <v>0</v>
      </c>
      <c r="G593" s="92">
        <v>0</v>
      </c>
      <c r="H593" s="97">
        <v>0</v>
      </c>
      <c r="I593" s="240">
        <f t="shared" ref="I593:I622" si="17">SUM(G593+H593)</f>
        <v>0</v>
      </c>
    </row>
    <row r="594" spans="1:9" x14ac:dyDescent="0.15">
      <c r="A594" s="89"/>
      <c r="B594" s="214" t="s">
        <v>1051</v>
      </c>
      <c r="C594" s="89" t="s">
        <v>73</v>
      </c>
      <c r="D594" s="92">
        <v>0</v>
      </c>
      <c r="E594" s="92">
        <v>0</v>
      </c>
      <c r="F594" s="92">
        <v>0</v>
      </c>
      <c r="G594" s="92">
        <v>0</v>
      </c>
      <c r="H594" s="97">
        <v>0</v>
      </c>
      <c r="I594" s="240">
        <f t="shared" si="17"/>
        <v>0</v>
      </c>
    </row>
    <row r="595" spans="1:9" x14ac:dyDescent="0.15">
      <c r="A595" s="89"/>
      <c r="B595" s="214" t="s">
        <v>74</v>
      </c>
      <c r="C595" s="89" t="s">
        <v>75</v>
      </c>
      <c r="D595" s="92">
        <v>0</v>
      </c>
      <c r="E595" s="92">
        <v>0</v>
      </c>
      <c r="F595" s="92">
        <v>0</v>
      </c>
      <c r="G595" s="92">
        <v>0</v>
      </c>
      <c r="H595" s="97">
        <v>0</v>
      </c>
      <c r="I595" s="240">
        <f t="shared" si="17"/>
        <v>0</v>
      </c>
    </row>
    <row r="596" spans="1:9" x14ac:dyDescent="0.15">
      <c r="A596" s="89"/>
      <c r="B596" s="214" t="s">
        <v>76</v>
      </c>
      <c r="C596" s="89" t="s">
        <v>77</v>
      </c>
      <c r="D596" s="92">
        <v>0</v>
      </c>
      <c r="E596" s="92">
        <v>0</v>
      </c>
      <c r="F596" s="92">
        <v>0</v>
      </c>
      <c r="G596" s="92">
        <v>0</v>
      </c>
      <c r="H596" s="97">
        <v>0</v>
      </c>
      <c r="I596" s="240">
        <f t="shared" si="17"/>
        <v>0</v>
      </c>
    </row>
    <row r="597" spans="1:9" x14ac:dyDescent="0.15">
      <c r="A597" s="89"/>
      <c r="B597" s="214" t="s">
        <v>1052</v>
      </c>
      <c r="C597" s="89" t="s">
        <v>78</v>
      </c>
      <c r="D597" s="92">
        <v>0</v>
      </c>
      <c r="E597" s="92">
        <v>0</v>
      </c>
      <c r="F597" s="92">
        <v>0</v>
      </c>
      <c r="G597" s="92">
        <v>0</v>
      </c>
      <c r="H597" s="97">
        <v>0</v>
      </c>
      <c r="I597" s="240">
        <f t="shared" si="17"/>
        <v>0</v>
      </c>
    </row>
    <row r="598" spans="1:9" x14ac:dyDescent="0.15">
      <c r="A598" s="89"/>
      <c r="B598" s="214" t="s">
        <v>81</v>
      </c>
      <c r="C598" s="89" t="s">
        <v>88</v>
      </c>
      <c r="D598" s="92">
        <v>0</v>
      </c>
      <c r="E598" s="92">
        <v>0</v>
      </c>
      <c r="F598" s="92">
        <v>0</v>
      </c>
      <c r="G598" s="92">
        <v>0</v>
      </c>
      <c r="H598" s="97">
        <v>0</v>
      </c>
      <c r="I598" s="240">
        <f t="shared" si="17"/>
        <v>0</v>
      </c>
    </row>
    <row r="599" spans="1:9" x14ac:dyDescent="0.15">
      <c r="A599" s="89"/>
      <c r="B599" s="214" t="s">
        <v>82</v>
      </c>
      <c r="C599" s="89" t="s">
        <v>89</v>
      </c>
      <c r="D599" s="92">
        <v>0</v>
      </c>
      <c r="E599" s="92">
        <v>0</v>
      </c>
      <c r="F599" s="92">
        <v>0</v>
      </c>
      <c r="G599" s="92">
        <v>0</v>
      </c>
      <c r="H599" s="97">
        <v>0</v>
      </c>
      <c r="I599" s="240">
        <f t="shared" si="17"/>
        <v>0</v>
      </c>
    </row>
    <row r="600" spans="1:9" x14ac:dyDescent="0.15">
      <c r="A600" s="89"/>
      <c r="B600" s="214" t="s">
        <v>86</v>
      </c>
      <c r="C600" s="89" t="s">
        <v>1080</v>
      </c>
      <c r="D600" s="92">
        <v>0</v>
      </c>
      <c r="E600" s="92">
        <v>0</v>
      </c>
      <c r="F600" s="92">
        <v>0</v>
      </c>
      <c r="G600" s="92">
        <v>0</v>
      </c>
      <c r="H600" s="97">
        <v>0</v>
      </c>
      <c r="I600" s="240">
        <f t="shared" si="17"/>
        <v>0</v>
      </c>
    </row>
    <row r="601" spans="1:9" x14ac:dyDescent="0.15">
      <c r="A601" s="89"/>
      <c r="B601" s="333" t="s">
        <v>485</v>
      </c>
      <c r="C601" s="286" t="s">
        <v>508</v>
      </c>
      <c r="D601" s="92">
        <v>0</v>
      </c>
      <c r="E601" s="92">
        <v>0</v>
      </c>
      <c r="F601" s="92">
        <v>0</v>
      </c>
      <c r="G601" s="92">
        <v>0</v>
      </c>
      <c r="H601" s="97">
        <v>0</v>
      </c>
      <c r="I601" s="240">
        <f t="shared" si="17"/>
        <v>0</v>
      </c>
    </row>
    <row r="602" spans="1:9" x14ac:dyDescent="0.15">
      <c r="A602" s="89"/>
      <c r="B602" s="214" t="s">
        <v>1081</v>
      </c>
      <c r="C602" s="89" t="s">
        <v>591</v>
      </c>
      <c r="D602" s="92">
        <v>0</v>
      </c>
      <c r="E602" s="92">
        <v>0</v>
      </c>
      <c r="F602" s="92">
        <v>0</v>
      </c>
      <c r="G602" s="92">
        <v>0</v>
      </c>
      <c r="H602" s="97">
        <v>0</v>
      </c>
      <c r="I602" s="240">
        <f t="shared" si="17"/>
        <v>0</v>
      </c>
    </row>
    <row r="603" spans="1:9" x14ac:dyDescent="0.15">
      <c r="A603" s="89"/>
      <c r="B603" s="214" t="s">
        <v>1082</v>
      </c>
      <c r="C603" s="89" t="s">
        <v>592</v>
      </c>
      <c r="D603" s="92">
        <v>0</v>
      </c>
      <c r="E603" s="92">
        <v>0</v>
      </c>
      <c r="F603" s="92">
        <v>0</v>
      </c>
      <c r="G603" s="92">
        <v>0</v>
      </c>
      <c r="H603" s="97">
        <v>0</v>
      </c>
      <c r="I603" s="240">
        <f t="shared" si="17"/>
        <v>0</v>
      </c>
    </row>
    <row r="604" spans="1:9" x14ac:dyDescent="0.15">
      <c r="A604" s="89"/>
      <c r="B604" s="214" t="s">
        <v>1083</v>
      </c>
      <c r="C604" s="89" t="s">
        <v>593</v>
      </c>
      <c r="D604" s="92">
        <v>0</v>
      </c>
      <c r="E604" s="92">
        <v>0</v>
      </c>
      <c r="F604" s="92">
        <v>0</v>
      </c>
      <c r="G604" s="92">
        <v>0</v>
      </c>
      <c r="H604" s="97">
        <v>0</v>
      </c>
      <c r="I604" s="240">
        <f t="shared" si="17"/>
        <v>0</v>
      </c>
    </row>
    <row r="605" spans="1:9" x14ac:dyDescent="0.15">
      <c r="A605" s="89"/>
      <c r="B605" s="214" t="s">
        <v>1084</v>
      </c>
      <c r="C605" s="89" t="s">
        <v>594</v>
      </c>
      <c r="D605" s="92">
        <v>0</v>
      </c>
      <c r="E605" s="92">
        <v>0</v>
      </c>
      <c r="F605" s="92">
        <v>0</v>
      </c>
      <c r="G605" s="92">
        <v>0</v>
      </c>
      <c r="H605" s="97">
        <v>0</v>
      </c>
      <c r="I605" s="240">
        <f t="shared" si="17"/>
        <v>0</v>
      </c>
    </row>
    <row r="606" spans="1:9" x14ac:dyDescent="0.15">
      <c r="A606" s="89"/>
      <c r="B606" s="214" t="s">
        <v>1085</v>
      </c>
      <c r="C606" s="89" t="s">
        <v>139</v>
      </c>
      <c r="D606" s="92">
        <v>0</v>
      </c>
      <c r="E606" s="92">
        <v>0</v>
      </c>
      <c r="F606" s="92">
        <v>0</v>
      </c>
      <c r="G606" s="92">
        <v>0</v>
      </c>
      <c r="H606" s="97">
        <v>0</v>
      </c>
      <c r="I606" s="240">
        <f t="shared" si="17"/>
        <v>0</v>
      </c>
    </row>
    <row r="607" spans="1:9" x14ac:dyDescent="0.15">
      <c r="A607" s="89"/>
      <c r="B607" s="214" t="s">
        <v>1086</v>
      </c>
      <c r="C607" s="89" t="s">
        <v>140</v>
      </c>
      <c r="D607" s="92">
        <v>0</v>
      </c>
      <c r="E607" s="92">
        <v>0</v>
      </c>
      <c r="F607" s="92">
        <v>0</v>
      </c>
      <c r="G607" s="92">
        <v>0</v>
      </c>
      <c r="H607" s="97">
        <v>0</v>
      </c>
      <c r="I607" s="240">
        <f t="shared" si="17"/>
        <v>0</v>
      </c>
    </row>
    <row r="608" spans="1:9" x14ac:dyDescent="0.15">
      <c r="A608" s="89"/>
      <c r="B608" s="214" t="s">
        <v>1087</v>
      </c>
      <c r="C608" s="89" t="s">
        <v>595</v>
      </c>
      <c r="D608" s="92">
        <v>0</v>
      </c>
      <c r="E608" s="92">
        <v>0</v>
      </c>
      <c r="F608" s="92">
        <v>0</v>
      </c>
      <c r="G608" s="92">
        <v>0</v>
      </c>
      <c r="H608" s="97">
        <v>0</v>
      </c>
      <c r="I608" s="240">
        <f t="shared" si="17"/>
        <v>0</v>
      </c>
    </row>
    <row r="609" spans="1:9" x14ac:dyDescent="0.15">
      <c r="A609" s="89"/>
      <c r="B609" s="214" t="s">
        <v>1088</v>
      </c>
      <c r="C609" s="89" t="s">
        <v>597</v>
      </c>
      <c r="D609" s="92">
        <v>0</v>
      </c>
      <c r="E609" s="92">
        <v>0</v>
      </c>
      <c r="F609" s="92">
        <v>0</v>
      </c>
      <c r="G609" s="92">
        <v>0</v>
      </c>
      <c r="H609" s="97">
        <v>0</v>
      </c>
      <c r="I609" s="240">
        <f t="shared" si="17"/>
        <v>0</v>
      </c>
    </row>
    <row r="610" spans="1:9" x14ac:dyDescent="0.15">
      <c r="A610" s="89"/>
      <c r="B610" s="214" t="s">
        <v>598</v>
      </c>
      <c r="C610" s="89" t="s">
        <v>603</v>
      </c>
      <c r="D610" s="92">
        <v>0</v>
      </c>
      <c r="E610" s="92">
        <v>0</v>
      </c>
      <c r="F610" s="92">
        <v>0</v>
      </c>
      <c r="G610" s="92">
        <v>0</v>
      </c>
      <c r="H610" s="97">
        <v>0</v>
      </c>
      <c r="I610" s="240">
        <f t="shared" si="17"/>
        <v>0</v>
      </c>
    </row>
    <row r="611" spans="1:9" x14ac:dyDescent="0.15">
      <c r="A611" s="89"/>
      <c r="B611" s="214" t="s">
        <v>599</v>
      </c>
      <c r="C611" s="89" t="s">
        <v>107</v>
      </c>
      <c r="D611" s="92">
        <v>0</v>
      </c>
      <c r="E611" s="92">
        <v>0</v>
      </c>
      <c r="F611" s="92">
        <v>0</v>
      </c>
      <c r="G611" s="92">
        <v>0</v>
      </c>
      <c r="H611" s="97">
        <v>0</v>
      </c>
      <c r="I611" s="240">
        <f t="shared" si="17"/>
        <v>0</v>
      </c>
    </row>
    <row r="612" spans="1:9" x14ac:dyDescent="0.15">
      <c r="A612" s="89"/>
      <c r="B612" s="214" t="s">
        <v>600</v>
      </c>
      <c r="C612" s="89" t="s">
        <v>108</v>
      </c>
      <c r="D612" s="92">
        <v>0</v>
      </c>
      <c r="E612" s="92">
        <v>0</v>
      </c>
      <c r="F612" s="92">
        <v>0</v>
      </c>
      <c r="G612" s="92">
        <v>0</v>
      </c>
      <c r="H612" s="97">
        <v>0</v>
      </c>
      <c r="I612" s="240">
        <f t="shared" si="17"/>
        <v>0</v>
      </c>
    </row>
    <row r="613" spans="1:9" x14ac:dyDescent="0.15">
      <c r="A613" s="89"/>
      <c r="B613" s="214" t="s">
        <v>601</v>
      </c>
      <c r="C613" s="89" t="s">
        <v>109</v>
      </c>
      <c r="D613" s="92">
        <v>0</v>
      </c>
      <c r="E613" s="92">
        <v>0</v>
      </c>
      <c r="F613" s="92">
        <v>0</v>
      </c>
      <c r="G613" s="92">
        <v>0</v>
      </c>
      <c r="H613" s="97">
        <v>0</v>
      </c>
      <c r="I613" s="240">
        <f t="shared" si="17"/>
        <v>0</v>
      </c>
    </row>
    <row r="614" spans="1:9" x14ac:dyDescent="0.15">
      <c r="A614" s="89"/>
      <c r="B614" s="214" t="s">
        <v>1053</v>
      </c>
      <c r="C614" s="89" t="s">
        <v>110</v>
      </c>
      <c r="D614" s="92">
        <v>0</v>
      </c>
      <c r="E614" s="92">
        <v>0</v>
      </c>
      <c r="F614" s="92">
        <v>0</v>
      </c>
      <c r="G614" s="92">
        <v>0</v>
      </c>
      <c r="H614" s="97">
        <v>0</v>
      </c>
      <c r="I614" s="240">
        <f t="shared" si="17"/>
        <v>0</v>
      </c>
    </row>
    <row r="615" spans="1:9" x14ac:dyDescent="0.15">
      <c r="A615" s="89"/>
      <c r="B615" s="214" t="s">
        <v>602</v>
      </c>
      <c r="C615" s="89" t="s">
        <v>111</v>
      </c>
      <c r="D615" s="92">
        <v>0</v>
      </c>
      <c r="E615" s="92">
        <v>0</v>
      </c>
      <c r="F615" s="92">
        <v>0</v>
      </c>
      <c r="G615" s="92">
        <v>0</v>
      </c>
      <c r="H615" s="97">
        <v>0</v>
      </c>
      <c r="I615" s="240">
        <f t="shared" si="17"/>
        <v>0</v>
      </c>
    </row>
    <row r="616" spans="1:9" x14ac:dyDescent="0.15">
      <c r="A616" s="89"/>
      <c r="B616" s="214" t="s">
        <v>1054</v>
      </c>
      <c r="C616" s="89" t="s">
        <v>114</v>
      </c>
      <c r="D616" s="92">
        <v>0</v>
      </c>
      <c r="E616" s="92">
        <v>0</v>
      </c>
      <c r="F616" s="92">
        <v>0</v>
      </c>
      <c r="G616" s="92">
        <v>0</v>
      </c>
      <c r="H616" s="97">
        <v>0</v>
      </c>
      <c r="I616" s="240">
        <f t="shared" si="17"/>
        <v>0</v>
      </c>
    </row>
    <row r="617" spans="1:9" x14ac:dyDescent="0.15">
      <c r="A617" s="89"/>
      <c r="B617" s="214" t="s">
        <v>451</v>
      </c>
      <c r="C617" s="89" t="s">
        <v>119</v>
      </c>
      <c r="D617" s="92">
        <v>0</v>
      </c>
      <c r="E617" s="92">
        <v>0</v>
      </c>
      <c r="F617" s="92">
        <v>0</v>
      </c>
      <c r="G617" s="92">
        <v>0</v>
      </c>
      <c r="H617" s="97">
        <v>0</v>
      </c>
      <c r="I617" s="240">
        <f t="shared" si="17"/>
        <v>0</v>
      </c>
    </row>
    <row r="618" spans="1:9" x14ac:dyDescent="0.15">
      <c r="A618" s="89"/>
      <c r="B618" s="214" t="s">
        <v>147</v>
      </c>
      <c r="C618" s="89" t="s">
        <v>530</v>
      </c>
      <c r="D618" s="92">
        <v>0</v>
      </c>
      <c r="E618" s="92">
        <v>0</v>
      </c>
      <c r="F618" s="92">
        <v>0</v>
      </c>
      <c r="G618" s="92">
        <v>0</v>
      </c>
      <c r="H618" s="97">
        <v>0</v>
      </c>
      <c r="I618" s="240">
        <f t="shared" si="17"/>
        <v>0</v>
      </c>
    </row>
    <row r="619" spans="1:9" x14ac:dyDescent="0.15">
      <c r="A619" s="89"/>
      <c r="B619" s="214" t="s">
        <v>447</v>
      </c>
      <c r="C619" s="89" t="s">
        <v>121</v>
      </c>
      <c r="D619" s="92">
        <v>0</v>
      </c>
      <c r="E619" s="92">
        <v>0</v>
      </c>
      <c r="F619" s="92">
        <v>0</v>
      </c>
      <c r="G619" s="92">
        <v>0</v>
      </c>
      <c r="H619" s="97">
        <v>0</v>
      </c>
      <c r="I619" s="240">
        <f t="shared" si="17"/>
        <v>0</v>
      </c>
    </row>
    <row r="620" spans="1:9" x14ac:dyDescent="0.15">
      <c r="A620" s="89"/>
      <c r="B620" s="214" t="s">
        <v>1055</v>
      </c>
      <c r="C620" s="89" t="s">
        <v>127</v>
      </c>
      <c r="D620" s="92">
        <v>0</v>
      </c>
      <c r="E620" s="92">
        <v>0</v>
      </c>
      <c r="F620" s="92">
        <v>0</v>
      </c>
      <c r="G620" s="92">
        <v>0</v>
      </c>
      <c r="H620" s="97">
        <v>0</v>
      </c>
      <c r="I620" s="240">
        <f t="shared" si="17"/>
        <v>0</v>
      </c>
    </row>
    <row r="621" spans="1:9" x14ac:dyDescent="0.15">
      <c r="A621" s="89"/>
      <c r="B621" s="214" t="s">
        <v>123</v>
      </c>
      <c r="C621" s="89" t="s">
        <v>128</v>
      </c>
      <c r="D621" s="92">
        <v>0</v>
      </c>
      <c r="E621" s="92">
        <v>0</v>
      </c>
      <c r="F621" s="92">
        <v>0</v>
      </c>
      <c r="G621" s="92">
        <v>0</v>
      </c>
      <c r="H621" s="97">
        <v>0</v>
      </c>
      <c r="I621" s="240">
        <f t="shared" si="17"/>
        <v>0</v>
      </c>
    </row>
    <row r="622" spans="1:9" x14ac:dyDescent="0.15">
      <c r="A622" s="89"/>
      <c r="B622" s="214" t="s">
        <v>124</v>
      </c>
      <c r="C622" s="89" t="s">
        <v>129</v>
      </c>
      <c r="D622" s="92">
        <v>0</v>
      </c>
      <c r="E622" s="92">
        <v>0</v>
      </c>
      <c r="F622" s="92">
        <v>0</v>
      </c>
      <c r="G622" s="92">
        <v>0</v>
      </c>
      <c r="H622" s="97">
        <v>0</v>
      </c>
      <c r="I622" s="240">
        <f t="shared" si="17"/>
        <v>0</v>
      </c>
    </row>
    <row r="623" spans="1:9" ht="11.25" thickBot="1" x14ac:dyDescent="0.2">
      <c r="A623" s="89"/>
      <c r="B623" s="214" t="s">
        <v>125</v>
      </c>
      <c r="C623" s="89" t="s">
        <v>130</v>
      </c>
      <c r="D623" s="92">
        <v>0</v>
      </c>
      <c r="E623" s="92">
        <v>0</v>
      </c>
      <c r="F623" s="92">
        <v>0</v>
      </c>
      <c r="G623" s="92">
        <v>0</v>
      </c>
      <c r="H623" s="97">
        <v>0</v>
      </c>
      <c r="I623" s="240">
        <f>SUM(G623+H623)</f>
        <v>0</v>
      </c>
    </row>
    <row r="624" spans="1:9" ht="12" thickTop="1" thickBot="1" x14ac:dyDescent="0.2">
      <c r="A624" s="89"/>
      <c r="B624" s="214"/>
      <c r="C624" s="89" t="s">
        <v>98</v>
      </c>
      <c r="D624" s="111">
        <f>SUM(D591:D623)</f>
        <v>0</v>
      </c>
      <c r="E624" s="111">
        <f>SUM(E591:E623)</f>
        <v>0</v>
      </c>
      <c r="F624" s="111">
        <f>SUM(F591:F623)</f>
        <v>0</v>
      </c>
      <c r="G624" s="111">
        <f>SUM(G591:G623)</f>
        <v>0</v>
      </c>
      <c r="H624" s="111">
        <f>SUM(H591:H623)</f>
        <v>0</v>
      </c>
      <c r="I624" s="111">
        <f>SUM(G624+H624)</f>
        <v>0</v>
      </c>
    </row>
    <row r="625" spans="1:9" ht="11.25" thickTop="1" x14ac:dyDescent="0.15">
      <c r="A625" s="89"/>
      <c r="B625" s="89"/>
      <c r="C625" s="89"/>
      <c r="D625" s="3"/>
      <c r="E625" s="3"/>
      <c r="F625" s="3"/>
      <c r="G625" s="3"/>
      <c r="H625" s="3"/>
      <c r="I625" s="128"/>
    </row>
    <row r="626" spans="1:9" x14ac:dyDescent="0.15">
      <c r="A626" s="215" t="s">
        <v>99</v>
      </c>
      <c r="B626" s="89"/>
      <c r="C626" s="89"/>
      <c r="D626" s="3"/>
      <c r="E626" s="3"/>
      <c r="F626" s="3"/>
      <c r="G626" s="3"/>
      <c r="H626" s="3"/>
      <c r="I626" s="128"/>
    </row>
    <row r="627" spans="1:9" x14ac:dyDescent="0.15">
      <c r="B627" s="214" t="s">
        <v>1048</v>
      </c>
      <c r="C627" s="89" t="s">
        <v>1186</v>
      </c>
      <c r="D627" s="95">
        <v>0</v>
      </c>
      <c r="E627" s="95">
        <v>0</v>
      </c>
      <c r="F627" s="95">
        <v>0</v>
      </c>
      <c r="G627" s="95">
        <v>0</v>
      </c>
      <c r="H627" s="97">
        <v>0</v>
      </c>
      <c r="I627" s="240">
        <f>SUM(G627+H627)</f>
        <v>0</v>
      </c>
    </row>
    <row r="628" spans="1:9" x14ac:dyDescent="0.15">
      <c r="A628" s="89"/>
      <c r="B628" s="214" t="s">
        <v>1049</v>
      </c>
      <c r="C628" s="89" t="s">
        <v>1474</v>
      </c>
      <c r="D628" s="95">
        <v>0</v>
      </c>
      <c r="E628" s="95">
        <v>0</v>
      </c>
      <c r="F628" s="95">
        <v>0</v>
      </c>
      <c r="G628" s="95">
        <v>0</v>
      </c>
      <c r="H628" s="97">
        <v>0</v>
      </c>
      <c r="I628" s="240">
        <f>SUM(G628+H628)</f>
        <v>0</v>
      </c>
    </row>
    <row r="629" spans="1:9" x14ac:dyDescent="0.15">
      <c r="A629" s="89"/>
      <c r="B629" s="214" t="s">
        <v>1050</v>
      </c>
      <c r="C629" s="89" t="s">
        <v>72</v>
      </c>
      <c r="D629" s="92">
        <v>0</v>
      </c>
      <c r="E629" s="92">
        <v>0</v>
      </c>
      <c r="F629" s="92">
        <v>0</v>
      </c>
      <c r="G629" s="140">
        <v>0</v>
      </c>
      <c r="H629" s="97">
        <v>0</v>
      </c>
      <c r="I629" s="240">
        <f t="shared" ref="I629:I659" si="18">SUM(G629+H629)</f>
        <v>0</v>
      </c>
    </row>
    <row r="630" spans="1:9" x14ac:dyDescent="0.15">
      <c r="A630" s="89"/>
      <c r="B630" s="214" t="s">
        <v>1051</v>
      </c>
      <c r="C630" s="89" t="s">
        <v>73</v>
      </c>
      <c r="D630" s="92">
        <v>0</v>
      </c>
      <c r="E630" s="92">
        <v>0</v>
      </c>
      <c r="F630" s="92">
        <v>0</v>
      </c>
      <c r="G630" s="140">
        <v>0</v>
      </c>
      <c r="H630" s="97">
        <v>0</v>
      </c>
      <c r="I630" s="240">
        <f t="shared" si="18"/>
        <v>0</v>
      </c>
    </row>
    <row r="631" spans="1:9" x14ac:dyDescent="0.15">
      <c r="A631" s="89"/>
      <c r="B631" s="214" t="s">
        <v>74</v>
      </c>
      <c r="C631" s="89" t="s">
        <v>75</v>
      </c>
      <c r="D631" s="92">
        <v>0</v>
      </c>
      <c r="E631" s="92">
        <v>0</v>
      </c>
      <c r="F631" s="92">
        <v>0</v>
      </c>
      <c r="G631" s="140">
        <v>0</v>
      </c>
      <c r="H631" s="97">
        <v>0</v>
      </c>
      <c r="I631" s="240">
        <f t="shared" si="18"/>
        <v>0</v>
      </c>
    </row>
    <row r="632" spans="1:9" x14ac:dyDescent="0.15">
      <c r="A632" s="89"/>
      <c r="B632" s="214" t="s">
        <v>76</v>
      </c>
      <c r="C632" s="89" t="s">
        <v>77</v>
      </c>
      <c r="D632" s="92">
        <v>0</v>
      </c>
      <c r="E632" s="92">
        <v>0</v>
      </c>
      <c r="F632" s="92">
        <v>0</v>
      </c>
      <c r="G632" s="140">
        <v>0</v>
      </c>
      <c r="H632" s="97">
        <v>0</v>
      </c>
      <c r="I632" s="240">
        <f t="shared" si="18"/>
        <v>0</v>
      </c>
    </row>
    <row r="633" spans="1:9" x14ac:dyDescent="0.15">
      <c r="A633" s="89"/>
      <c r="B633" s="214" t="s">
        <v>1052</v>
      </c>
      <c r="C633" s="89" t="s">
        <v>78</v>
      </c>
      <c r="D633" s="92">
        <v>0</v>
      </c>
      <c r="E633" s="92">
        <v>0</v>
      </c>
      <c r="F633" s="92">
        <v>0</v>
      </c>
      <c r="G633" s="140">
        <v>0</v>
      </c>
      <c r="H633" s="97">
        <v>0</v>
      </c>
      <c r="I633" s="240">
        <f t="shared" si="18"/>
        <v>0</v>
      </c>
    </row>
    <row r="634" spans="1:9" x14ac:dyDescent="0.15">
      <c r="A634" s="89"/>
      <c r="B634" s="214" t="s">
        <v>81</v>
      </c>
      <c r="C634" s="89" t="s">
        <v>88</v>
      </c>
      <c r="D634" s="92">
        <v>0</v>
      </c>
      <c r="E634" s="92">
        <v>0</v>
      </c>
      <c r="F634" s="92">
        <v>0</v>
      </c>
      <c r="G634" s="140">
        <v>0</v>
      </c>
      <c r="H634" s="97">
        <v>0</v>
      </c>
      <c r="I634" s="240">
        <f t="shared" si="18"/>
        <v>0</v>
      </c>
    </row>
    <row r="635" spans="1:9" x14ac:dyDescent="0.15">
      <c r="A635" s="89"/>
      <c r="B635" s="214" t="s">
        <v>82</v>
      </c>
      <c r="C635" s="89" t="s">
        <v>89</v>
      </c>
      <c r="D635" s="92">
        <v>0</v>
      </c>
      <c r="E635" s="92">
        <v>0</v>
      </c>
      <c r="F635" s="92">
        <v>0</v>
      </c>
      <c r="G635" s="140">
        <v>0</v>
      </c>
      <c r="H635" s="97">
        <v>0</v>
      </c>
      <c r="I635" s="240">
        <f t="shared" si="18"/>
        <v>0</v>
      </c>
    </row>
    <row r="636" spans="1:9" x14ac:dyDescent="0.15">
      <c r="A636" s="89"/>
      <c r="B636" s="214" t="s">
        <v>86</v>
      </c>
      <c r="C636" s="89" t="s">
        <v>1080</v>
      </c>
      <c r="D636" s="92">
        <v>0</v>
      </c>
      <c r="E636" s="92">
        <v>0</v>
      </c>
      <c r="F636" s="92">
        <v>0</v>
      </c>
      <c r="G636" s="140">
        <v>0</v>
      </c>
      <c r="H636" s="97">
        <v>0</v>
      </c>
      <c r="I636" s="240">
        <f t="shared" si="18"/>
        <v>0</v>
      </c>
    </row>
    <row r="637" spans="1:9" x14ac:dyDescent="0.15">
      <c r="A637" s="89"/>
      <c r="B637" s="333" t="s">
        <v>485</v>
      </c>
      <c r="C637" s="286" t="s">
        <v>508</v>
      </c>
      <c r="D637" s="92">
        <v>0</v>
      </c>
      <c r="E637" s="92">
        <v>0</v>
      </c>
      <c r="F637" s="92">
        <v>0</v>
      </c>
      <c r="G637" s="140">
        <v>0</v>
      </c>
      <c r="H637" s="97">
        <v>0</v>
      </c>
      <c r="I637" s="240">
        <f t="shared" si="18"/>
        <v>0</v>
      </c>
    </row>
    <row r="638" spans="1:9" x14ac:dyDescent="0.15">
      <c r="A638" s="89"/>
      <c r="B638" s="214" t="s">
        <v>1081</v>
      </c>
      <c r="C638" s="89" t="s">
        <v>591</v>
      </c>
      <c r="D638" s="92">
        <v>0</v>
      </c>
      <c r="E638" s="92">
        <v>0</v>
      </c>
      <c r="F638" s="92">
        <v>0</v>
      </c>
      <c r="G638" s="140">
        <v>0</v>
      </c>
      <c r="H638" s="97">
        <v>0</v>
      </c>
      <c r="I638" s="240">
        <f t="shared" si="18"/>
        <v>0</v>
      </c>
    </row>
    <row r="639" spans="1:9" x14ac:dyDescent="0.15">
      <c r="A639" s="89"/>
      <c r="B639" s="214" t="s">
        <v>1082</v>
      </c>
      <c r="C639" s="89" t="s">
        <v>592</v>
      </c>
      <c r="D639" s="92">
        <v>0</v>
      </c>
      <c r="E639" s="92">
        <v>0</v>
      </c>
      <c r="F639" s="92">
        <v>0</v>
      </c>
      <c r="G639" s="140">
        <v>0</v>
      </c>
      <c r="H639" s="97">
        <v>0</v>
      </c>
      <c r="I639" s="240">
        <f t="shared" si="18"/>
        <v>0</v>
      </c>
    </row>
    <row r="640" spans="1:9" x14ac:dyDescent="0.15">
      <c r="A640" s="89"/>
      <c r="B640" s="214" t="s">
        <v>1083</v>
      </c>
      <c r="C640" s="89" t="s">
        <v>593</v>
      </c>
      <c r="D640" s="92">
        <v>0</v>
      </c>
      <c r="E640" s="92">
        <v>0</v>
      </c>
      <c r="F640" s="92">
        <v>0</v>
      </c>
      <c r="G640" s="140">
        <v>0</v>
      </c>
      <c r="H640" s="97">
        <v>0</v>
      </c>
      <c r="I640" s="240">
        <f t="shared" si="18"/>
        <v>0</v>
      </c>
    </row>
    <row r="641" spans="1:9" x14ac:dyDescent="0.15">
      <c r="A641" s="89"/>
      <c r="B641" s="214" t="s">
        <v>1084</v>
      </c>
      <c r="C641" s="89" t="s">
        <v>594</v>
      </c>
      <c r="D641" s="92">
        <v>0</v>
      </c>
      <c r="E641" s="92">
        <v>0</v>
      </c>
      <c r="F641" s="92">
        <v>0</v>
      </c>
      <c r="G641" s="140">
        <v>0</v>
      </c>
      <c r="H641" s="97">
        <v>0</v>
      </c>
      <c r="I641" s="240">
        <f t="shared" si="18"/>
        <v>0</v>
      </c>
    </row>
    <row r="642" spans="1:9" x14ac:dyDescent="0.15">
      <c r="A642" s="89"/>
      <c r="B642" s="214" t="s">
        <v>1085</v>
      </c>
      <c r="C642" s="89" t="s">
        <v>139</v>
      </c>
      <c r="D642" s="92">
        <v>0</v>
      </c>
      <c r="E642" s="92">
        <v>0</v>
      </c>
      <c r="F642" s="92">
        <v>0</v>
      </c>
      <c r="G642" s="140">
        <v>0</v>
      </c>
      <c r="H642" s="97">
        <v>0</v>
      </c>
      <c r="I642" s="240">
        <f t="shared" si="18"/>
        <v>0</v>
      </c>
    </row>
    <row r="643" spans="1:9" x14ac:dyDescent="0.15">
      <c r="A643" s="89"/>
      <c r="B643" s="214" t="s">
        <v>1086</v>
      </c>
      <c r="C643" s="89" t="s">
        <v>140</v>
      </c>
      <c r="D643" s="92">
        <v>0</v>
      </c>
      <c r="E643" s="92">
        <v>0</v>
      </c>
      <c r="F643" s="92">
        <v>0</v>
      </c>
      <c r="G643" s="140">
        <v>0</v>
      </c>
      <c r="H643" s="97">
        <v>0</v>
      </c>
      <c r="I643" s="240">
        <f t="shared" si="18"/>
        <v>0</v>
      </c>
    </row>
    <row r="644" spans="1:9" x14ac:dyDescent="0.15">
      <c r="A644" s="89"/>
      <c r="B644" s="214" t="s">
        <v>1087</v>
      </c>
      <c r="C644" s="89" t="s">
        <v>595</v>
      </c>
      <c r="D644" s="92">
        <v>0</v>
      </c>
      <c r="E644" s="92">
        <v>0</v>
      </c>
      <c r="F644" s="92">
        <v>0</v>
      </c>
      <c r="G644" s="140">
        <v>0</v>
      </c>
      <c r="H644" s="97">
        <v>0</v>
      </c>
      <c r="I644" s="240">
        <f t="shared" si="18"/>
        <v>0</v>
      </c>
    </row>
    <row r="645" spans="1:9" x14ac:dyDescent="0.15">
      <c r="A645" s="89"/>
      <c r="B645" s="214" t="s">
        <v>1088</v>
      </c>
      <c r="C645" s="89" t="s">
        <v>597</v>
      </c>
      <c r="D645" s="92">
        <v>0</v>
      </c>
      <c r="E645" s="92">
        <v>0</v>
      </c>
      <c r="F645" s="92">
        <v>0</v>
      </c>
      <c r="G645" s="140">
        <v>0</v>
      </c>
      <c r="H645" s="97">
        <v>0</v>
      </c>
      <c r="I645" s="240">
        <f t="shared" si="18"/>
        <v>0</v>
      </c>
    </row>
    <row r="646" spans="1:9" x14ac:dyDescent="0.15">
      <c r="A646" s="89"/>
      <c r="B646" s="214" t="s">
        <v>598</v>
      </c>
      <c r="C646" s="89" t="s">
        <v>603</v>
      </c>
      <c r="D646" s="92">
        <v>0</v>
      </c>
      <c r="E646" s="92">
        <v>0</v>
      </c>
      <c r="F646" s="92">
        <v>0</v>
      </c>
      <c r="G646" s="140">
        <v>0</v>
      </c>
      <c r="H646" s="97">
        <v>0</v>
      </c>
      <c r="I646" s="240">
        <f t="shared" si="18"/>
        <v>0</v>
      </c>
    </row>
    <row r="647" spans="1:9" x14ac:dyDescent="0.15">
      <c r="A647" s="89"/>
      <c r="B647" s="214" t="s">
        <v>599</v>
      </c>
      <c r="C647" s="89" t="s">
        <v>107</v>
      </c>
      <c r="D647" s="92">
        <v>0</v>
      </c>
      <c r="E647" s="92">
        <v>0</v>
      </c>
      <c r="F647" s="92">
        <v>0</v>
      </c>
      <c r="G647" s="140">
        <v>0</v>
      </c>
      <c r="H647" s="97">
        <v>0</v>
      </c>
      <c r="I647" s="240">
        <f t="shared" si="18"/>
        <v>0</v>
      </c>
    </row>
    <row r="648" spans="1:9" x14ac:dyDescent="0.15">
      <c r="A648" s="89"/>
      <c r="B648" s="214" t="s">
        <v>600</v>
      </c>
      <c r="C648" s="89" t="s">
        <v>108</v>
      </c>
      <c r="D648" s="92">
        <v>0</v>
      </c>
      <c r="E648" s="92">
        <v>0</v>
      </c>
      <c r="F648" s="92">
        <v>0</v>
      </c>
      <c r="G648" s="140">
        <v>0</v>
      </c>
      <c r="H648" s="97">
        <v>0</v>
      </c>
      <c r="I648" s="240">
        <f t="shared" si="18"/>
        <v>0</v>
      </c>
    </row>
    <row r="649" spans="1:9" x14ac:dyDescent="0.15">
      <c r="A649" s="89"/>
      <c r="B649" s="214" t="s">
        <v>601</v>
      </c>
      <c r="C649" s="89" t="s">
        <v>109</v>
      </c>
      <c r="D649" s="92">
        <v>0</v>
      </c>
      <c r="E649" s="92">
        <v>0</v>
      </c>
      <c r="F649" s="92">
        <v>0</v>
      </c>
      <c r="G649" s="140">
        <v>0</v>
      </c>
      <c r="H649" s="97">
        <v>0</v>
      </c>
      <c r="I649" s="240">
        <f t="shared" si="18"/>
        <v>0</v>
      </c>
    </row>
    <row r="650" spans="1:9" x14ac:dyDescent="0.15">
      <c r="A650" s="89"/>
      <c r="B650" s="214" t="s">
        <v>1053</v>
      </c>
      <c r="C650" s="89" t="s">
        <v>110</v>
      </c>
      <c r="D650" s="92">
        <v>0</v>
      </c>
      <c r="E650" s="92">
        <v>0</v>
      </c>
      <c r="F650" s="92">
        <v>0</v>
      </c>
      <c r="G650" s="140">
        <v>0</v>
      </c>
      <c r="H650" s="97">
        <v>0</v>
      </c>
      <c r="I650" s="240">
        <f t="shared" si="18"/>
        <v>0</v>
      </c>
    </row>
    <row r="651" spans="1:9" x14ac:dyDescent="0.15">
      <c r="A651" s="89"/>
      <c r="B651" s="214" t="s">
        <v>602</v>
      </c>
      <c r="C651" s="89" t="s">
        <v>111</v>
      </c>
      <c r="D651" s="92">
        <v>0</v>
      </c>
      <c r="E651" s="92">
        <v>0</v>
      </c>
      <c r="F651" s="92">
        <v>0</v>
      </c>
      <c r="G651" s="140">
        <v>0</v>
      </c>
      <c r="H651" s="97">
        <v>0</v>
      </c>
      <c r="I651" s="240">
        <f t="shared" si="18"/>
        <v>0</v>
      </c>
    </row>
    <row r="652" spans="1:9" x14ac:dyDescent="0.15">
      <c r="A652" s="89"/>
      <c r="B652" s="214" t="s">
        <v>1054</v>
      </c>
      <c r="C652" s="89" t="s">
        <v>114</v>
      </c>
      <c r="D652" s="92">
        <v>0</v>
      </c>
      <c r="E652" s="92">
        <v>0</v>
      </c>
      <c r="F652" s="92">
        <v>0</v>
      </c>
      <c r="G652" s="140">
        <v>0</v>
      </c>
      <c r="H652" s="97">
        <v>0</v>
      </c>
      <c r="I652" s="240">
        <f t="shared" si="18"/>
        <v>0</v>
      </c>
    </row>
    <row r="653" spans="1:9" x14ac:dyDescent="0.15">
      <c r="A653" s="89"/>
      <c r="B653" s="214" t="s">
        <v>451</v>
      </c>
      <c r="C653" s="89" t="s">
        <v>119</v>
      </c>
      <c r="D653" s="92">
        <v>0</v>
      </c>
      <c r="E653" s="92">
        <v>0</v>
      </c>
      <c r="F653" s="92">
        <v>0</v>
      </c>
      <c r="G653" s="140">
        <v>0</v>
      </c>
      <c r="H653" s="97">
        <v>0</v>
      </c>
      <c r="I653" s="240">
        <f t="shared" si="18"/>
        <v>0</v>
      </c>
    </row>
    <row r="654" spans="1:9" x14ac:dyDescent="0.15">
      <c r="A654" s="89"/>
      <c r="B654" s="214" t="s">
        <v>447</v>
      </c>
      <c r="C654" s="89" t="s">
        <v>121</v>
      </c>
      <c r="D654" s="92">
        <v>0</v>
      </c>
      <c r="E654" s="92">
        <v>0</v>
      </c>
      <c r="F654" s="92">
        <v>0</v>
      </c>
      <c r="G654" s="140">
        <v>0</v>
      </c>
      <c r="H654" s="97">
        <v>0</v>
      </c>
      <c r="I654" s="240">
        <f t="shared" si="18"/>
        <v>0</v>
      </c>
    </row>
    <row r="655" spans="1:9" x14ac:dyDescent="0.15">
      <c r="A655" s="89"/>
      <c r="B655" s="214" t="s">
        <v>1055</v>
      </c>
      <c r="C655" s="89" t="s">
        <v>127</v>
      </c>
      <c r="D655" s="92">
        <v>0</v>
      </c>
      <c r="E655" s="92">
        <v>0</v>
      </c>
      <c r="F655" s="92">
        <v>0</v>
      </c>
      <c r="G655" s="140">
        <v>0</v>
      </c>
      <c r="H655" s="97">
        <v>0</v>
      </c>
      <c r="I655" s="240">
        <f t="shared" si="18"/>
        <v>0</v>
      </c>
    </row>
    <row r="656" spans="1:9" x14ac:dyDescent="0.15">
      <c r="A656" s="89"/>
      <c r="B656" s="214" t="s">
        <v>123</v>
      </c>
      <c r="C656" s="89" t="s">
        <v>128</v>
      </c>
      <c r="D656" s="92">
        <v>0</v>
      </c>
      <c r="E656" s="92">
        <v>0</v>
      </c>
      <c r="F656" s="92">
        <v>0</v>
      </c>
      <c r="G656" s="140">
        <v>0</v>
      </c>
      <c r="H656" s="97">
        <v>0</v>
      </c>
      <c r="I656" s="240">
        <f t="shared" si="18"/>
        <v>0</v>
      </c>
    </row>
    <row r="657" spans="1:9" x14ac:dyDescent="0.15">
      <c r="A657" s="89"/>
      <c r="B657" s="214" t="s">
        <v>124</v>
      </c>
      <c r="C657" s="89" t="s">
        <v>129</v>
      </c>
      <c r="D657" s="92">
        <v>0</v>
      </c>
      <c r="E657" s="92">
        <v>0</v>
      </c>
      <c r="F657" s="92">
        <v>0</v>
      </c>
      <c r="G657" s="140">
        <v>0</v>
      </c>
      <c r="H657" s="97">
        <v>0</v>
      </c>
      <c r="I657" s="240">
        <f t="shared" si="18"/>
        <v>0</v>
      </c>
    </row>
    <row r="658" spans="1:9" ht="11.25" thickBot="1" x14ac:dyDescent="0.2">
      <c r="A658" s="89"/>
      <c r="B658" s="214" t="s">
        <v>125</v>
      </c>
      <c r="C658" s="89" t="s">
        <v>130</v>
      </c>
      <c r="D658" s="92">
        <v>0</v>
      </c>
      <c r="E658" s="92">
        <v>0</v>
      </c>
      <c r="F658" s="92">
        <v>0</v>
      </c>
      <c r="G658" s="140">
        <v>0</v>
      </c>
      <c r="H658" s="97">
        <v>0</v>
      </c>
      <c r="I658" s="240">
        <f t="shared" si="18"/>
        <v>0</v>
      </c>
    </row>
    <row r="659" spans="1:9" ht="12" thickTop="1" thickBot="1" x14ac:dyDescent="0.2">
      <c r="A659" s="89"/>
      <c r="B659" s="214"/>
      <c r="C659" s="89" t="s">
        <v>100</v>
      </c>
      <c r="D659" s="111">
        <f>SUM(D627:D658)</f>
        <v>0</v>
      </c>
      <c r="E659" s="111">
        <f>SUM(E627:E658)</f>
        <v>0</v>
      </c>
      <c r="F659" s="111">
        <f>SUM(F627:F658)</f>
        <v>0</v>
      </c>
      <c r="G659" s="111">
        <f>SUM(G627:G658)</f>
        <v>0</v>
      </c>
      <c r="H659" s="111">
        <f>SUM(H627:H658)</f>
        <v>0</v>
      </c>
      <c r="I659" s="111">
        <f t="shared" si="18"/>
        <v>0</v>
      </c>
    </row>
    <row r="660" spans="1:9" ht="11.25" thickTop="1" x14ac:dyDescent="0.15">
      <c r="A660" s="89"/>
      <c r="B660" s="89"/>
      <c r="C660" s="89"/>
      <c r="D660" s="3"/>
      <c r="E660" s="3"/>
      <c r="F660" s="3"/>
      <c r="G660" s="3"/>
      <c r="H660" s="3"/>
      <c r="I660" s="128"/>
    </row>
    <row r="661" spans="1:9" x14ac:dyDescent="0.15">
      <c r="A661" s="215" t="s">
        <v>246</v>
      </c>
      <c r="B661" s="89"/>
      <c r="C661" s="89"/>
      <c r="D661" s="3"/>
      <c r="E661" s="3"/>
      <c r="F661" s="3"/>
      <c r="G661" s="3"/>
      <c r="H661" s="3"/>
      <c r="I661" s="128"/>
    </row>
    <row r="662" spans="1:9" x14ac:dyDescent="0.15">
      <c r="B662" s="214" t="s">
        <v>1048</v>
      </c>
      <c r="C662" s="89" t="s">
        <v>1186</v>
      </c>
      <c r="D662" s="95">
        <v>0</v>
      </c>
      <c r="E662" s="95">
        <v>0</v>
      </c>
      <c r="F662" s="95">
        <v>0</v>
      </c>
      <c r="G662" s="95">
        <v>0</v>
      </c>
      <c r="H662" s="97">
        <v>0</v>
      </c>
      <c r="I662" s="240">
        <f>SUM(G662+H662)</f>
        <v>0</v>
      </c>
    </row>
    <row r="663" spans="1:9" x14ac:dyDescent="0.15">
      <c r="A663" s="89"/>
      <c r="B663" s="214" t="s">
        <v>1049</v>
      </c>
      <c r="C663" s="89" t="s">
        <v>1474</v>
      </c>
      <c r="D663" s="95">
        <v>0</v>
      </c>
      <c r="E663" s="95">
        <v>0</v>
      </c>
      <c r="F663" s="95">
        <v>0</v>
      </c>
      <c r="G663" s="95">
        <v>0</v>
      </c>
      <c r="H663" s="97">
        <v>0</v>
      </c>
      <c r="I663" s="240">
        <f>SUM(G663+H663)</f>
        <v>0</v>
      </c>
    </row>
    <row r="664" spans="1:9" x14ac:dyDescent="0.15">
      <c r="A664" s="89"/>
      <c r="B664" s="214" t="s">
        <v>1050</v>
      </c>
      <c r="C664" s="89" t="s">
        <v>72</v>
      </c>
      <c r="D664" s="92">
        <v>0</v>
      </c>
      <c r="E664" s="92">
        <v>0</v>
      </c>
      <c r="F664" s="92">
        <v>0</v>
      </c>
      <c r="G664" s="140">
        <v>0</v>
      </c>
      <c r="H664" s="97">
        <v>0</v>
      </c>
      <c r="I664" s="240">
        <f t="shared" ref="I664:I694" si="19">SUM(G664+H664)</f>
        <v>0</v>
      </c>
    </row>
    <row r="665" spans="1:9" x14ac:dyDescent="0.15">
      <c r="A665" s="89"/>
      <c r="B665" s="214" t="s">
        <v>1051</v>
      </c>
      <c r="C665" s="89" t="s">
        <v>73</v>
      </c>
      <c r="D665" s="92">
        <v>0</v>
      </c>
      <c r="E665" s="92">
        <v>0</v>
      </c>
      <c r="F665" s="92">
        <v>0</v>
      </c>
      <c r="G665" s="140">
        <v>0</v>
      </c>
      <c r="H665" s="97">
        <v>0</v>
      </c>
      <c r="I665" s="240">
        <f t="shared" si="19"/>
        <v>0</v>
      </c>
    </row>
    <row r="666" spans="1:9" x14ac:dyDescent="0.15">
      <c r="A666" s="89"/>
      <c r="B666" s="214" t="s">
        <v>74</v>
      </c>
      <c r="C666" s="89" t="s">
        <v>75</v>
      </c>
      <c r="D666" s="92">
        <v>0</v>
      </c>
      <c r="E666" s="92">
        <v>0</v>
      </c>
      <c r="F666" s="92">
        <v>0</v>
      </c>
      <c r="G666" s="140">
        <v>0</v>
      </c>
      <c r="H666" s="97">
        <v>0</v>
      </c>
      <c r="I666" s="240">
        <f t="shared" si="19"/>
        <v>0</v>
      </c>
    </row>
    <row r="667" spans="1:9" x14ac:dyDescent="0.15">
      <c r="A667" s="89"/>
      <c r="B667" s="214" t="s">
        <v>76</v>
      </c>
      <c r="C667" s="89" t="s">
        <v>77</v>
      </c>
      <c r="D667" s="92">
        <v>0</v>
      </c>
      <c r="E667" s="92">
        <v>0</v>
      </c>
      <c r="F667" s="92">
        <v>0</v>
      </c>
      <c r="G667" s="140">
        <v>0</v>
      </c>
      <c r="H667" s="97">
        <v>0</v>
      </c>
      <c r="I667" s="240">
        <f t="shared" si="19"/>
        <v>0</v>
      </c>
    </row>
    <row r="668" spans="1:9" x14ac:dyDescent="0.15">
      <c r="A668" s="89"/>
      <c r="B668" s="214" t="s">
        <v>1052</v>
      </c>
      <c r="C668" s="89" t="s">
        <v>78</v>
      </c>
      <c r="D668" s="92">
        <v>0</v>
      </c>
      <c r="E668" s="92">
        <v>0</v>
      </c>
      <c r="F668" s="92">
        <v>0</v>
      </c>
      <c r="G668" s="140">
        <v>0</v>
      </c>
      <c r="H668" s="97">
        <v>0</v>
      </c>
      <c r="I668" s="240">
        <f t="shared" si="19"/>
        <v>0</v>
      </c>
    </row>
    <row r="669" spans="1:9" x14ac:dyDescent="0.15">
      <c r="A669" s="89"/>
      <c r="B669" s="214" t="s">
        <v>81</v>
      </c>
      <c r="C669" s="89" t="s">
        <v>88</v>
      </c>
      <c r="D669" s="92">
        <v>0</v>
      </c>
      <c r="E669" s="92">
        <v>0</v>
      </c>
      <c r="F669" s="92">
        <v>0</v>
      </c>
      <c r="G669" s="140">
        <v>0</v>
      </c>
      <c r="H669" s="97">
        <v>0</v>
      </c>
      <c r="I669" s="240">
        <f t="shared" si="19"/>
        <v>0</v>
      </c>
    </row>
    <row r="670" spans="1:9" x14ac:dyDescent="0.15">
      <c r="A670" s="89"/>
      <c r="B670" s="214" t="s">
        <v>82</v>
      </c>
      <c r="C670" s="89" t="s">
        <v>89</v>
      </c>
      <c r="D670" s="92">
        <v>0</v>
      </c>
      <c r="E670" s="92">
        <v>0</v>
      </c>
      <c r="F670" s="92">
        <v>0</v>
      </c>
      <c r="G670" s="140">
        <v>0</v>
      </c>
      <c r="H670" s="97">
        <v>0</v>
      </c>
      <c r="I670" s="240">
        <f t="shared" si="19"/>
        <v>0</v>
      </c>
    </row>
    <row r="671" spans="1:9" x14ac:dyDescent="0.15">
      <c r="A671" s="89"/>
      <c r="B671" s="214" t="s">
        <v>86</v>
      </c>
      <c r="C671" s="89" t="s">
        <v>1080</v>
      </c>
      <c r="D671" s="92">
        <v>0</v>
      </c>
      <c r="E671" s="92">
        <v>0</v>
      </c>
      <c r="F671" s="92">
        <v>0</v>
      </c>
      <c r="G671" s="140">
        <v>0</v>
      </c>
      <c r="H671" s="97">
        <v>0</v>
      </c>
      <c r="I671" s="240">
        <f t="shared" si="19"/>
        <v>0</v>
      </c>
    </row>
    <row r="672" spans="1:9" x14ac:dyDescent="0.15">
      <c r="A672" s="89"/>
      <c r="B672" s="333" t="s">
        <v>485</v>
      </c>
      <c r="C672" s="286" t="s">
        <v>508</v>
      </c>
      <c r="D672" s="92">
        <v>0</v>
      </c>
      <c r="E672" s="92">
        <v>0</v>
      </c>
      <c r="F672" s="92">
        <v>0</v>
      </c>
      <c r="G672" s="140">
        <v>0</v>
      </c>
      <c r="H672" s="97">
        <v>0</v>
      </c>
      <c r="I672" s="240">
        <f t="shared" si="19"/>
        <v>0</v>
      </c>
    </row>
    <row r="673" spans="1:9" x14ac:dyDescent="0.15">
      <c r="A673" s="89"/>
      <c r="B673" s="214" t="s">
        <v>1081</v>
      </c>
      <c r="C673" s="89" t="s">
        <v>591</v>
      </c>
      <c r="D673" s="92">
        <v>0</v>
      </c>
      <c r="E673" s="92">
        <v>0</v>
      </c>
      <c r="F673" s="92">
        <v>0</v>
      </c>
      <c r="G673" s="140">
        <v>0</v>
      </c>
      <c r="H673" s="97">
        <v>0</v>
      </c>
      <c r="I673" s="240">
        <f t="shared" si="19"/>
        <v>0</v>
      </c>
    </row>
    <row r="674" spans="1:9" x14ac:dyDescent="0.15">
      <c r="A674" s="89"/>
      <c r="B674" s="214" t="s">
        <v>1082</v>
      </c>
      <c r="C674" s="89" t="s">
        <v>592</v>
      </c>
      <c r="D674" s="92">
        <v>0</v>
      </c>
      <c r="E674" s="92">
        <v>0</v>
      </c>
      <c r="F674" s="92">
        <v>0</v>
      </c>
      <c r="G674" s="140">
        <v>0</v>
      </c>
      <c r="H674" s="97">
        <v>0</v>
      </c>
      <c r="I674" s="240">
        <f t="shared" si="19"/>
        <v>0</v>
      </c>
    </row>
    <row r="675" spans="1:9" x14ac:dyDescent="0.15">
      <c r="A675" s="89"/>
      <c r="B675" s="214" t="s">
        <v>1083</v>
      </c>
      <c r="C675" s="89" t="s">
        <v>593</v>
      </c>
      <c r="D675" s="92">
        <v>0</v>
      </c>
      <c r="E675" s="92">
        <v>0</v>
      </c>
      <c r="F675" s="92">
        <v>0</v>
      </c>
      <c r="G675" s="140">
        <v>0</v>
      </c>
      <c r="H675" s="97">
        <v>0</v>
      </c>
      <c r="I675" s="240">
        <f t="shared" si="19"/>
        <v>0</v>
      </c>
    </row>
    <row r="676" spans="1:9" x14ac:dyDescent="0.15">
      <c r="A676" s="89"/>
      <c r="B676" s="214" t="s">
        <v>1084</v>
      </c>
      <c r="C676" s="89" t="s">
        <v>594</v>
      </c>
      <c r="D676" s="92">
        <v>0</v>
      </c>
      <c r="E676" s="92">
        <v>0</v>
      </c>
      <c r="F676" s="92">
        <v>0</v>
      </c>
      <c r="G676" s="140">
        <v>0</v>
      </c>
      <c r="H676" s="97">
        <v>0</v>
      </c>
      <c r="I676" s="240">
        <f t="shared" si="19"/>
        <v>0</v>
      </c>
    </row>
    <row r="677" spans="1:9" x14ac:dyDescent="0.15">
      <c r="A677" s="89"/>
      <c r="B677" s="214" t="s">
        <v>1085</v>
      </c>
      <c r="C677" s="89" t="s">
        <v>139</v>
      </c>
      <c r="D677" s="92">
        <v>0</v>
      </c>
      <c r="E677" s="92">
        <v>0</v>
      </c>
      <c r="F677" s="92">
        <v>0</v>
      </c>
      <c r="G677" s="140">
        <v>0</v>
      </c>
      <c r="H677" s="97">
        <v>0</v>
      </c>
      <c r="I677" s="240">
        <f t="shared" si="19"/>
        <v>0</v>
      </c>
    </row>
    <row r="678" spans="1:9" x14ac:dyDescent="0.15">
      <c r="A678" s="89"/>
      <c r="B678" s="214" t="s">
        <v>1086</v>
      </c>
      <c r="C678" s="89" t="s">
        <v>140</v>
      </c>
      <c r="D678" s="92">
        <v>0</v>
      </c>
      <c r="E678" s="92">
        <v>0</v>
      </c>
      <c r="F678" s="92">
        <v>0</v>
      </c>
      <c r="G678" s="140">
        <v>0</v>
      </c>
      <c r="H678" s="97">
        <v>0</v>
      </c>
      <c r="I678" s="240">
        <f t="shared" si="19"/>
        <v>0</v>
      </c>
    </row>
    <row r="679" spans="1:9" x14ac:dyDescent="0.15">
      <c r="A679" s="89"/>
      <c r="B679" s="214" t="s">
        <v>1087</v>
      </c>
      <c r="C679" s="89" t="s">
        <v>595</v>
      </c>
      <c r="D679" s="92">
        <v>0</v>
      </c>
      <c r="E679" s="92">
        <v>0</v>
      </c>
      <c r="F679" s="92">
        <v>0</v>
      </c>
      <c r="G679" s="140">
        <v>0</v>
      </c>
      <c r="H679" s="97">
        <v>0</v>
      </c>
      <c r="I679" s="240">
        <f t="shared" si="19"/>
        <v>0</v>
      </c>
    </row>
    <row r="680" spans="1:9" x14ac:dyDescent="0.15">
      <c r="A680" s="89"/>
      <c r="B680" s="214" t="s">
        <v>1088</v>
      </c>
      <c r="C680" s="89" t="s">
        <v>597</v>
      </c>
      <c r="D680" s="92">
        <v>0</v>
      </c>
      <c r="E680" s="92">
        <v>0</v>
      </c>
      <c r="F680" s="92">
        <v>0</v>
      </c>
      <c r="G680" s="140">
        <v>0</v>
      </c>
      <c r="H680" s="97">
        <v>0</v>
      </c>
      <c r="I680" s="240">
        <f t="shared" si="19"/>
        <v>0</v>
      </c>
    </row>
    <row r="681" spans="1:9" x14ac:dyDescent="0.15">
      <c r="A681" s="89"/>
      <c r="B681" s="214" t="s">
        <v>598</v>
      </c>
      <c r="C681" s="89" t="s">
        <v>603</v>
      </c>
      <c r="D681" s="92">
        <v>0</v>
      </c>
      <c r="E681" s="92">
        <v>0</v>
      </c>
      <c r="F681" s="92">
        <v>0</v>
      </c>
      <c r="G681" s="140">
        <v>0</v>
      </c>
      <c r="H681" s="97">
        <v>0</v>
      </c>
      <c r="I681" s="240">
        <f t="shared" si="19"/>
        <v>0</v>
      </c>
    </row>
    <row r="682" spans="1:9" x14ac:dyDescent="0.15">
      <c r="A682" s="89"/>
      <c r="B682" s="214" t="s">
        <v>599</v>
      </c>
      <c r="C682" s="89" t="s">
        <v>107</v>
      </c>
      <c r="D682" s="92">
        <v>0</v>
      </c>
      <c r="E682" s="92">
        <v>0</v>
      </c>
      <c r="F682" s="92">
        <v>0</v>
      </c>
      <c r="G682" s="140">
        <v>0</v>
      </c>
      <c r="H682" s="97">
        <v>0</v>
      </c>
      <c r="I682" s="240">
        <f t="shared" si="19"/>
        <v>0</v>
      </c>
    </row>
    <row r="683" spans="1:9" x14ac:dyDescent="0.15">
      <c r="A683" s="89"/>
      <c r="B683" s="214" t="s">
        <v>600</v>
      </c>
      <c r="C683" s="89" t="s">
        <v>108</v>
      </c>
      <c r="D683" s="92">
        <v>0</v>
      </c>
      <c r="E683" s="92">
        <v>0</v>
      </c>
      <c r="F683" s="92">
        <v>0</v>
      </c>
      <c r="G683" s="140">
        <v>0</v>
      </c>
      <c r="H683" s="97">
        <v>0</v>
      </c>
      <c r="I683" s="240">
        <f t="shared" si="19"/>
        <v>0</v>
      </c>
    </row>
    <row r="684" spans="1:9" x14ac:dyDescent="0.15">
      <c r="A684" s="89"/>
      <c r="B684" s="214" t="s">
        <v>601</v>
      </c>
      <c r="C684" s="89" t="s">
        <v>109</v>
      </c>
      <c r="D684" s="92">
        <v>0</v>
      </c>
      <c r="E684" s="92">
        <v>0</v>
      </c>
      <c r="F684" s="92">
        <v>0</v>
      </c>
      <c r="G684" s="140">
        <v>0</v>
      </c>
      <c r="H684" s="97">
        <v>0</v>
      </c>
      <c r="I684" s="240">
        <f t="shared" si="19"/>
        <v>0</v>
      </c>
    </row>
    <row r="685" spans="1:9" x14ac:dyDescent="0.15">
      <c r="A685" s="89"/>
      <c r="B685" s="214" t="s">
        <v>1053</v>
      </c>
      <c r="C685" s="89" t="s">
        <v>110</v>
      </c>
      <c r="D685" s="92">
        <v>0</v>
      </c>
      <c r="E685" s="92">
        <v>0</v>
      </c>
      <c r="F685" s="92">
        <v>0</v>
      </c>
      <c r="G685" s="140">
        <v>0</v>
      </c>
      <c r="H685" s="97">
        <v>0</v>
      </c>
      <c r="I685" s="240">
        <f t="shared" si="19"/>
        <v>0</v>
      </c>
    </row>
    <row r="686" spans="1:9" x14ac:dyDescent="0.15">
      <c r="A686" s="89"/>
      <c r="B686" s="214" t="s">
        <v>602</v>
      </c>
      <c r="C686" s="89" t="s">
        <v>111</v>
      </c>
      <c r="D686" s="92">
        <v>0</v>
      </c>
      <c r="E686" s="92">
        <v>0</v>
      </c>
      <c r="F686" s="92">
        <v>0</v>
      </c>
      <c r="G686" s="140">
        <v>0</v>
      </c>
      <c r="H686" s="97">
        <v>0</v>
      </c>
      <c r="I686" s="240">
        <f t="shared" si="19"/>
        <v>0</v>
      </c>
    </row>
    <row r="687" spans="1:9" x14ac:dyDescent="0.15">
      <c r="A687" s="89"/>
      <c r="B687" s="214" t="s">
        <v>1054</v>
      </c>
      <c r="C687" s="89" t="s">
        <v>114</v>
      </c>
      <c r="D687" s="92">
        <v>0</v>
      </c>
      <c r="E687" s="92">
        <v>0</v>
      </c>
      <c r="F687" s="92">
        <v>0</v>
      </c>
      <c r="G687" s="140">
        <v>0</v>
      </c>
      <c r="H687" s="97">
        <v>0</v>
      </c>
      <c r="I687" s="240">
        <f t="shared" si="19"/>
        <v>0</v>
      </c>
    </row>
    <row r="688" spans="1:9" x14ac:dyDescent="0.15">
      <c r="A688" s="89"/>
      <c r="B688" s="214" t="s">
        <v>451</v>
      </c>
      <c r="C688" s="89" t="s">
        <v>119</v>
      </c>
      <c r="D688" s="92">
        <v>0</v>
      </c>
      <c r="E688" s="92">
        <v>0</v>
      </c>
      <c r="F688" s="92">
        <v>0</v>
      </c>
      <c r="G688" s="140">
        <v>0</v>
      </c>
      <c r="H688" s="97">
        <v>0</v>
      </c>
      <c r="I688" s="240">
        <f t="shared" si="19"/>
        <v>0</v>
      </c>
    </row>
    <row r="689" spans="1:9" x14ac:dyDescent="0.15">
      <c r="A689" s="89"/>
      <c r="B689" s="214" t="s">
        <v>447</v>
      </c>
      <c r="C689" s="89" t="s">
        <v>121</v>
      </c>
      <c r="D689" s="92">
        <v>0</v>
      </c>
      <c r="E689" s="92">
        <v>0</v>
      </c>
      <c r="F689" s="92">
        <v>0</v>
      </c>
      <c r="G689" s="140">
        <v>0</v>
      </c>
      <c r="H689" s="97">
        <v>0</v>
      </c>
      <c r="I689" s="240">
        <f t="shared" si="19"/>
        <v>0</v>
      </c>
    </row>
    <row r="690" spans="1:9" x14ac:dyDescent="0.15">
      <c r="A690" s="89"/>
      <c r="B690" s="214" t="s">
        <v>1055</v>
      </c>
      <c r="C690" s="89" t="s">
        <v>127</v>
      </c>
      <c r="D690" s="92">
        <v>0</v>
      </c>
      <c r="E690" s="92">
        <v>0</v>
      </c>
      <c r="F690" s="92">
        <v>0</v>
      </c>
      <c r="G690" s="140">
        <v>0</v>
      </c>
      <c r="H690" s="97">
        <v>0</v>
      </c>
      <c r="I690" s="240">
        <f t="shared" si="19"/>
        <v>0</v>
      </c>
    </row>
    <row r="691" spans="1:9" x14ac:dyDescent="0.15">
      <c r="A691" s="89"/>
      <c r="B691" s="214" t="s">
        <v>123</v>
      </c>
      <c r="C691" s="89" t="s">
        <v>128</v>
      </c>
      <c r="D691" s="92">
        <v>0</v>
      </c>
      <c r="E691" s="92">
        <v>0</v>
      </c>
      <c r="F691" s="92">
        <v>0</v>
      </c>
      <c r="G691" s="140">
        <v>0</v>
      </c>
      <c r="H691" s="97">
        <v>0</v>
      </c>
      <c r="I691" s="240">
        <f t="shared" si="19"/>
        <v>0</v>
      </c>
    </row>
    <row r="692" spans="1:9" x14ac:dyDescent="0.15">
      <c r="A692" s="89"/>
      <c r="B692" s="214" t="s">
        <v>124</v>
      </c>
      <c r="C692" s="89" t="s">
        <v>129</v>
      </c>
      <c r="D692" s="92">
        <v>0</v>
      </c>
      <c r="E692" s="92">
        <v>0</v>
      </c>
      <c r="F692" s="92">
        <v>0</v>
      </c>
      <c r="G692" s="140">
        <v>0</v>
      </c>
      <c r="H692" s="97">
        <v>0</v>
      </c>
      <c r="I692" s="240">
        <f t="shared" si="19"/>
        <v>0</v>
      </c>
    </row>
    <row r="693" spans="1:9" ht="11.25" thickBot="1" x14ac:dyDescent="0.2">
      <c r="A693" s="89"/>
      <c r="B693" s="214" t="s">
        <v>125</v>
      </c>
      <c r="C693" s="89" t="s">
        <v>130</v>
      </c>
      <c r="D693" s="92">
        <v>0</v>
      </c>
      <c r="E693" s="92">
        <v>0</v>
      </c>
      <c r="F693" s="92">
        <v>0</v>
      </c>
      <c r="G693" s="140">
        <v>0</v>
      </c>
      <c r="H693" s="97">
        <v>0</v>
      </c>
      <c r="I693" s="240">
        <f t="shared" si="19"/>
        <v>0</v>
      </c>
    </row>
    <row r="694" spans="1:9" ht="12" thickTop="1" thickBot="1" x14ac:dyDescent="0.2">
      <c r="A694" s="89"/>
      <c r="B694" s="214"/>
      <c r="C694" s="89" t="s">
        <v>268</v>
      </c>
      <c r="D694" s="111">
        <f>SUM(D662:D693)</f>
        <v>0</v>
      </c>
      <c r="E694" s="111">
        <f>SUM(E662:E693)</f>
        <v>0</v>
      </c>
      <c r="F694" s="111">
        <f>SUM(F662:F693)</f>
        <v>0</v>
      </c>
      <c r="G694" s="111">
        <f>SUM(G662:G693)</f>
        <v>0</v>
      </c>
      <c r="H694" s="111">
        <f>SUM(H662:H693)</f>
        <v>0</v>
      </c>
      <c r="I694" s="111">
        <f t="shared" si="19"/>
        <v>0</v>
      </c>
    </row>
    <row r="695" spans="1:9" ht="11.25" thickTop="1" x14ac:dyDescent="0.15">
      <c r="A695" s="89"/>
      <c r="B695" s="89"/>
      <c r="C695" s="89"/>
      <c r="D695" s="3"/>
      <c r="E695" s="3"/>
      <c r="F695" s="3"/>
      <c r="G695" s="3"/>
      <c r="H695" s="3"/>
      <c r="I695" s="128"/>
    </row>
    <row r="696" spans="1:9" x14ac:dyDescent="0.15">
      <c r="A696" s="215" t="s">
        <v>269</v>
      </c>
      <c r="B696" s="89"/>
      <c r="C696" s="89"/>
      <c r="D696" s="3"/>
      <c r="E696" s="3"/>
      <c r="F696" s="3"/>
      <c r="G696" s="3"/>
      <c r="H696" s="3"/>
      <c r="I696" s="128"/>
    </row>
    <row r="697" spans="1:9" x14ac:dyDescent="0.15">
      <c r="B697" s="214" t="s">
        <v>1048</v>
      </c>
      <c r="C697" s="89" t="s">
        <v>1186</v>
      </c>
      <c r="D697" s="95">
        <v>0</v>
      </c>
      <c r="E697" s="95">
        <v>0</v>
      </c>
      <c r="F697" s="95">
        <v>0</v>
      </c>
      <c r="G697" s="95">
        <v>0</v>
      </c>
      <c r="H697" s="97">
        <v>0</v>
      </c>
      <c r="I697" s="240">
        <f>SUM(G697+H697)</f>
        <v>0</v>
      </c>
    </row>
    <row r="698" spans="1:9" x14ac:dyDescent="0.15">
      <c r="A698" s="89"/>
      <c r="B698" s="214" t="s">
        <v>1049</v>
      </c>
      <c r="C698" s="89" t="s">
        <v>1474</v>
      </c>
      <c r="D698" s="95">
        <v>0</v>
      </c>
      <c r="E698" s="95">
        <v>0</v>
      </c>
      <c r="F698" s="95">
        <v>0</v>
      </c>
      <c r="G698" s="95">
        <v>0</v>
      </c>
      <c r="H698" s="97">
        <v>0</v>
      </c>
      <c r="I698" s="240">
        <f>SUM(G698+H698)</f>
        <v>0</v>
      </c>
    </row>
    <row r="699" spans="1:9" x14ac:dyDescent="0.15">
      <c r="A699" s="89"/>
      <c r="B699" s="214" t="s">
        <v>1050</v>
      </c>
      <c r="C699" s="89" t="s">
        <v>72</v>
      </c>
      <c r="D699" s="92">
        <v>0</v>
      </c>
      <c r="E699" s="92">
        <v>0</v>
      </c>
      <c r="F699" s="92">
        <v>0</v>
      </c>
      <c r="G699" s="92">
        <v>0</v>
      </c>
      <c r="H699" s="97">
        <v>0</v>
      </c>
      <c r="I699" s="240">
        <f t="shared" ref="I699:I729" si="20">SUM(G699+H699)</f>
        <v>0</v>
      </c>
    </row>
    <row r="700" spans="1:9" x14ac:dyDescent="0.15">
      <c r="A700" s="89"/>
      <c r="B700" s="214" t="s">
        <v>1051</v>
      </c>
      <c r="C700" s="89" t="s">
        <v>73</v>
      </c>
      <c r="D700" s="92">
        <v>0</v>
      </c>
      <c r="E700" s="92">
        <v>0</v>
      </c>
      <c r="F700" s="92">
        <v>0</v>
      </c>
      <c r="G700" s="92">
        <v>0</v>
      </c>
      <c r="H700" s="97">
        <v>0</v>
      </c>
      <c r="I700" s="240">
        <f t="shared" si="20"/>
        <v>0</v>
      </c>
    </row>
    <row r="701" spans="1:9" x14ac:dyDescent="0.15">
      <c r="A701" s="89"/>
      <c r="B701" s="214" t="s">
        <v>74</v>
      </c>
      <c r="C701" s="89" t="s">
        <v>75</v>
      </c>
      <c r="D701" s="92">
        <v>0</v>
      </c>
      <c r="E701" s="92">
        <v>0</v>
      </c>
      <c r="F701" s="92">
        <v>0</v>
      </c>
      <c r="G701" s="92">
        <v>0</v>
      </c>
      <c r="H701" s="97">
        <v>0</v>
      </c>
      <c r="I701" s="240">
        <f t="shared" si="20"/>
        <v>0</v>
      </c>
    </row>
    <row r="702" spans="1:9" x14ac:dyDescent="0.15">
      <c r="A702" s="89"/>
      <c r="B702" s="214" t="s">
        <v>76</v>
      </c>
      <c r="C702" s="89" t="s">
        <v>77</v>
      </c>
      <c r="D702" s="92">
        <v>0</v>
      </c>
      <c r="E702" s="92">
        <v>0</v>
      </c>
      <c r="F702" s="92">
        <v>0</v>
      </c>
      <c r="G702" s="92">
        <v>0</v>
      </c>
      <c r="H702" s="97">
        <v>0</v>
      </c>
      <c r="I702" s="240">
        <f t="shared" si="20"/>
        <v>0</v>
      </c>
    </row>
    <row r="703" spans="1:9" x14ac:dyDescent="0.15">
      <c r="A703" s="89"/>
      <c r="B703" s="214" t="s">
        <v>1052</v>
      </c>
      <c r="C703" s="89" t="s">
        <v>78</v>
      </c>
      <c r="D703" s="92">
        <v>0</v>
      </c>
      <c r="E703" s="92">
        <v>0</v>
      </c>
      <c r="F703" s="92">
        <v>0</v>
      </c>
      <c r="G703" s="92">
        <v>0</v>
      </c>
      <c r="H703" s="97">
        <v>0</v>
      </c>
      <c r="I703" s="240">
        <f t="shared" si="20"/>
        <v>0</v>
      </c>
    </row>
    <row r="704" spans="1:9" x14ac:dyDescent="0.15">
      <c r="A704" s="89"/>
      <c r="B704" s="214" t="s">
        <v>81</v>
      </c>
      <c r="C704" s="89" t="s">
        <v>88</v>
      </c>
      <c r="D704" s="92">
        <v>0</v>
      </c>
      <c r="E704" s="92">
        <v>0</v>
      </c>
      <c r="F704" s="92">
        <v>0</v>
      </c>
      <c r="G704" s="92">
        <v>0</v>
      </c>
      <c r="H704" s="97">
        <v>0</v>
      </c>
      <c r="I704" s="240">
        <f t="shared" si="20"/>
        <v>0</v>
      </c>
    </row>
    <row r="705" spans="1:9" x14ac:dyDescent="0.15">
      <c r="A705" s="89"/>
      <c r="B705" s="214" t="s">
        <v>82</v>
      </c>
      <c r="C705" s="89" t="s">
        <v>89</v>
      </c>
      <c r="D705" s="92">
        <v>0</v>
      </c>
      <c r="E705" s="92">
        <v>0</v>
      </c>
      <c r="F705" s="92">
        <v>0</v>
      </c>
      <c r="G705" s="92">
        <v>0</v>
      </c>
      <c r="H705" s="97">
        <v>0</v>
      </c>
      <c r="I705" s="240">
        <f t="shared" si="20"/>
        <v>0</v>
      </c>
    </row>
    <row r="706" spans="1:9" x14ac:dyDescent="0.15">
      <c r="A706" s="89"/>
      <c r="B706" s="214" t="s">
        <v>86</v>
      </c>
      <c r="C706" s="89" t="s">
        <v>1080</v>
      </c>
      <c r="D706" s="92">
        <v>0</v>
      </c>
      <c r="E706" s="92">
        <v>0</v>
      </c>
      <c r="F706" s="92">
        <v>0</v>
      </c>
      <c r="G706" s="92">
        <v>0</v>
      </c>
      <c r="H706" s="97">
        <v>0</v>
      </c>
      <c r="I706" s="240">
        <f t="shared" si="20"/>
        <v>0</v>
      </c>
    </row>
    <row r="707" spans="1:9" x14ac:dyDescent="0.15">
      <c r="A707" s="89"/>
      <c r="B707" s="333" t="s">
        <v>485</v>
      </c>
      <c r="C707" s="286" t="s">
        <v>508</v>
      </c>
      <c r="D707" s="92">
        <v>0</v>
      </c>
      <c r="E707" s="92">
        <v>0</v>
      </c>
      <c r="F707" s="92">
        <v>0</v>
      </c>
      <c r="G707" s="92">
        <v>0</v>
      </c>
      <c r="H707" s="97">
        <v>0</v>
      </c>
      <c r="I707" s="240">
        <f t="shared" si="20"/>
        <v>0</v>
      </c>
    </row>
    <row r="708" spans="1:9" x14ac:dyDescent="0.15">
      <c r="A708" s="89"/>
      <c r="B708" s="214" t="s">
        <v>1081</v>
      </c>
      <c r="C708" s="89" t="s">
        <v>591</v>
      </c>
      <c r="D708" s="92">
        <v>0</v>
      </c>
      <c r="E708" s="92">
        <v>0</v>
      </c>
      <c r="F708" s="92">
        <v>0</v>
      </c>
      <c r="G708" s="92">
        <v>0</v>
      </c>
      <c r="H708" s="97">
        <v>0</v>
      </c>
      <c r="I708" s="240">
        <f t="shared" si="20"/>
        <v>0</v>
      </c>
    </row>
    <row r="709" spans="1:9" x14ac:dyDescent="0.15">
      <c r="A709" s="89"/>
      <c r="B709" s="214" t="s">
        <v>1082</v>
      </c>
      <c r="C709" s="89" t="s">
        <v>592</v>
      </c>
      <c r="D709" s="92">
        <v>0</v>
      </c>
      <c r="E709" s="92">
        <v>0</v>
      </c>
      <c r="F709" s="92">
        <v>0</v>
      </c>
      <c r="G709" s="92">
        <v>0</v>
      </c>
      <c r="H709" s="97">
        <v>0</v>
      </c>
      <c r="I709" s="240">
        <f t="shared" si="20"/>
        <v>0</v>
      </c>
    </row>
    <row r="710" spans="1:9" x14ac:dyDescent="0.15">
      <c r="A710" s="89"/>
      <c r="B710" s="214" t="s">
        <v>1083</v>
      </c>
      <c r="C710" s="89" t="s">
        <v>593</v>
      </c>
      <c r="D710" s="92">
        <v>0</v>
      </c>
      <c r="E710" s="92">
        <v>0</v>
      </c>
      <c r="F710" s="92">
        <v>0</v>
      </c>
      <c r="G710" s="92">
        <v>0</v>
      </c>
      <c r="H710" s="97">
        <v>0</v>
      </c>
      <c r="I710" s="240">
        <f t="shared" si="20"/>
        <v>0</v>
      </c>
    </row>
    <row r="711" spans="1:9" x14ac:dyDescent="0.15">
      <c r="A711" s="89"/>
      <c r="B711" s="214" t="s">
        <v>1084</v>
      </c>
      <c r="C711" s="89" t="s">
        <v>594</v>
      </c>
      <c r="D711" s="92">
        <v>0</v>
      </c>
      <c r="E711" s="92">
        <v>0</v>
      </c>
      <c r="F711" s="92">
        <v>0</v>
      </c>
      <c r="G711" s="92">
        <v>0</v>
      </c>
      <c r="H711" s="97">
        <v>0</v>
      </c>
      <c r="I711" s="240">
        <f t="shared" si="20"/>
        <v>0</v>
      </c>
    </row>
    <row r="712" spans="1:9" x14ac:dyDescent="0.15">
      <c r="A712" s="89"/>
      <c r="B712" s="214" t="s">
        <v>1085</v>
      </c>
      <c r="C712" s="89" t="s">
        <v>139</v>
      </c>
      <c r="D712" s="92">
        <v>0</v>
      </c>
      <c r="E712" s="92">
        <v>0</v>
      </c>
      <c r="F712" s="92">
        <v>0</v>
      </c>
      <c r="G712" s="92">
        <v>0</v>
      </c>
      <c r="H712" s="97">
        <v>0</v>
      </c>
      <c r="I712" s="240">
        <f t="shared" si="20"/>
        <v>0</v>
      </c>
    </row>
    <row r="713" spans="1:9" x14ac:dyDescent="0.15">
      <c r="A713" s="89"/>
      <c r="B713" s="214" t="s">
        <v>1086</v>
      </c>
      <c r="C713" s="89" t="s">
        <v>140</v>
      </c>
      <c r="D713" s="92">
        <v>0</v>
      </c>
      <c r="E713" s="92">
        <v>0</v>
      </c>
      <c r="F713" s="92">
        <v>0</v>
      </c>
      <c r="G713" s="92">
        <v>0</v>
      </c>
      <c r="H713" s="97">
        <v>0</v>
      </c>
      <c r="I713" s="240">
        <f t="shared" si="20"/>
        <v>0</v>
      </c>
    </row>
    <row r="714" spans="1:9" x14ac:dyDescent="0.15">
      <c r="A714" s="89"/>
      <c r="B714" s="214" t="s">
        <v>1087</v>
      </c>
      <c r="C714" s="89" t="s">
        <v>595</v>
      </c>
      <c r="D714" s="92">
        <v>0</v>
      </c>
      <c r="E714" s="92">
        <v>0</v>
      </c>
      <c r="F714" s="92">
        <v>0</v>
      </c>
      <c r="G714" s="92">
        <v>0</v>
      </c>
      <c r="H714" s="97">
        <v>0</v>
      </c>
      <c r="I714" s="240">
        <f t="shared" si="20"/>
        <v>0</v>
      </c>
    </row>
    <row r="715" spans="1:9" x14ac:dyDescent="0.15">
      <c r="A715" s="89"/>
      <c r="B715" s="214" t="s">
        <v>1088</v>
      </c>
      <c r="C715" s="89" t="s">
        <v>597</v>
      </c>
      <c r="D715" s="92">
        <v>0</v>
      </c>
      <c r="E715" s="92">
        <v>0</v>
      </c>
      <c r="F715" s="92">
        <v>0</v>
      </c>
      <c r="G715" s="92">
        <v>0</v>
      </c>
      <c r="H715" s="97">
        <v>0</v>
      </c>
      <c r="I715" s="240">
        <f t="shared" si="20"/>
        <v>0</v>
      </c>
    </row>
    <row r="716" spans="1:9" x14ac:dyDescent="0.15">
      <c r="A716" s="89"/>
      <c r="B716" s="214" t="s">
        <v>598</v>
      </c>
      <c r="C716" s="89" t="s">
        <v>603</v>
      </c>
      <c r="D716" s="92">
        <v>0</v>
      </c>
      <c r="E716" s="92">
        <v>0</v>
      </c>
      <c r="F716" s="92">
        <v>0</v>
      </c>
      <c r="G716" s="92">
        <v>0</v>
      </c>
      <c r="H716" s="97">
        <v>0</v>
      </c>
      <c r="I716" s="240">
        <f t="shared" si="20"/>
        <v>0</v>
      </c>
    </row>
    <row r="717" spans="1:9" x14ac:dyDescent="0.15">
      <c r="A717" s="89"/>
      <c r="B717" s="214" t="s">
        <v>599</v>
      </c>
      <c r="C717" s="89" t="s">
        <v>107</v>
      </c>
      <c r="D717" s="92">
        <v>0</v>
      </c>
      <c r="E717" s="92">
        <v>0</v>
      </c>
      <c r="F717" s="92">
        <v>0</v>
      </c>
      <c r="G717" s="92">
        <v>0</v>
      </c>
      <c r="H717" s="97">
        <v>0</v>
      </c>
      <c r="I717" s="240">
        <f t="shared" si="20"/>
        <v>0</v>
      </c>
    </row>
    <row r="718" spans="1:9" x14ac:dyDescent="0.15">
      <c r="A718" s="89"/>
      <c r="B718" s="214" t="s">
        <v>600</v>
      </c>
      <c r="C718" s="89" t="s">
        <v>108</v>
      </c>
      <c r="D718" s="92">
        <v>0</v>
      </c>
      <c r="E718" s="92">
        <v>0</v>
      </c>
      <c r="F718" s="92">
        <v>0</v>
      </c>
      <c r="G718" s="92">
        <v>0</v>
      </c>
      <c r="H718" s="97">
        <v>0</v>
      </c>
      <c r="I718" s="240">
        <f t="shared" si="20"/>
        <v>0</v>
      </c>
    </row>
    <row r="719" spans="1:9" x14ac:dyDescent="0.15">
      <c r="A719" s="89"/>
      <c r="B719" s="214" t="s">
        <v>601</v>
      </c>
      <c r="C719" s="89" t="s">
        <v>109</v>
      </c>
      <c r="D719" s="92">
        <v>0</v>
      </c>
      <c r="E719" s="92">
        <v>0</v>
      </c>
      <c r="F719" s="92">
        <v>0</v>
      </c>
      <c r="G719" s="92">
        <v>0</v>
      </c>
      <c r="H719" s="97">
        <v>0</v>
      </c>
      <c r="I719" s="240">
        <f t="shared" si="20"/>
        <v>0</v>
      </c>
    </row>
    <row r="720" spans="1:9" x14ac:dyDescent="0.15">
      <c r="A720" s="89"/>
      <c r="B720" s="214" t="s">
        <v>1053</v>
      </c>
      <c r="C720" s="89" t="s">
        <v>110</v>
      </c>
      <c r="D720" s="92">
        <v>0</v>
      </c>
      <c r="E720" s="92">
        <v>0</v>
      </c>
      <c r="F720" s="92">
        <v>0</v>
      </c>
      <c r="G720" s="92">
        <v>0</v>
      </c>
      <c r="H720" s="97">
        <v>0</v>
      </c>
      <c r="I720" s="240">
        <f t="shared" si="20"/>
        <v>0</v>
      </c>
    </row>
    <row r="721" spans="1:9" x14ac:dyDescent="0.15">
      <c r="A721" s="89"/>
      <c r="B721" s="214" t="s">
        <v>602</v>
      </c>
      <c r="C721" s="89" t="s">
        <v>111</v>
      </c>
      <c r="D721" s="92">
        <v>0</v>
      </c>
      <c r="E721" s="92">
        <v>0</v>
      </c>
      <c r="F721" s="92">
        <v>0</v>
      </c>
      <c r="G721" s="92">
        <v>0</v>
      </c>
      <c r="H721" s="97">
        <v>0</v>
      </c>
      <c r="I721" s="240">
        <f t="shared" si="20"/>
        <v>0</v>
      </c>
    </row>
    <row r="722" spans="1:9" x14ac:dyDescent="0.15">
      <c r="A722" s="89"/>
      <c r="B722" s="214" t="s">
        <v>1054</v>
      </c>
      <c r="C722" s="89" t="s">
        <v>114</v>
      </c>
      <c r="D722" s="92">
        <v>0</v>
      </c>
      <c r="E722" s="92">
        <v>0</v>
      </c>
      <c r="F722" s="92">
        <v>0</v>
      </c>
      <c r="G722" s="92">
        <v>0</v>
      </c>
      <c r="H722" s="97">
        <v>0</v>
      </c>
      <c r="I722" s="240">
        <f t="shared" si="20"/>
        <v>0</v>
      </c>
    </row>
    <row r="723" spans="1:9" x14ac:dyDescent="0.15">
      <c r="A723" s="89"/>
      <c r="B723" s="214" t="s">
        <v>451</v>
      </c>
      <c r="C723" s="89" t="s">
        <v>119</v>
      </c>
      <c r="D723" s="92">
        <v>0</v>
      </c>
      <c r="E723" s="92">
        <v>0</v>
      </c>
      <c r="F723" s="92">
        <v>0</v>
      </c>
      <c r="G723" s="92">
        <v>0</v>
      </c>
      <c r="H723" s="97">
        <v>0</v>
      </c>
      <c r="I723" s="240">
        <f t="shared" si="20"/>
        <v>0</v>
      </c>
    </row>
    <row r="724" spans="1:9" x14ac:dyDescent="0.15">
      <c r="A724" s="89"/>
      <c r="B724" s="214" t="s">
        <v>447</v>
      </c>
      <c r="C724" s="89" t="s">
        <v>121</v>
      </c>
      <c r="D724" s="92">
        <v>0</v>
      </c>
      <c r="E724" s="92">
        <v>0</v>
      </c>
      <c r="F724" s="92">
        <v>0</v>
      </c>
      <c r="G724" s="92">
        <v>0</v>
      </c>
      <c r="H724" s="97">
        <v>0</v>
      </c>
      <c r="I724" s="240">
        <f t="shared" si="20"/>
        <v>0</v>
      </c>
    </row>
    <row r="725" spans="1:9" x14ac:dyDescent="0.15">
      <c r="A725" s="89"/>
      <c r="B725" s="214" t="s">
        <v>1055</v>
      </c>
      <c r="C725" s="89" t="s">
        <v>127</v>
      </c>
      <c r="D725" s="92">
        <v>0</v>
      </c>
      <c r="E725" s="92">
        <v>0</v>
      </c>
      <c r="F725" s="92">
        <v>0</v>
      </c>
      <c r="G725" s="92">
        <v>0</v>
      </c>
      <c r="H725" s="97">
        <v>0</v>
      </c>
      <c r="I725" s="240">
        <f t="shared" si="20"/>
        <v>0</v>
      </c>
    </row>
    <row r="726" spans="1:9" x14ac:dyDescent="0.15">
      <c r="A726" s="89"/>
      <c r="B726" s="214" t="s">
        <v>123</v>
      </c>
      <c r="C726" s="89" t="s">
        <v>128</v>
      </c>
      <c r="D726" s="92">
        <v>0</v>
      </c>
      <c r="E726" s="92">
        <v>0</v>
      </c>
      <c r="F726" s="92">
        <v>0</v>
      </c>
      <c r="G726" s="92">
        <v>0</v>
      </c>
      <c r="H726" s="97">
        <v>0</v>
      </c>
      <c r="I726" s="240">
        <f t="shared" si="20"/>
        <v>0</v>
      </c>
    </row>
    <row r="727" spans="1:9" x14ac:dyDescent="0.15">
      <c r="A727" s="89"/>
      <c r="B727" s="214" t="s">
        <v>124</v>
      </c>
      <c r="C727" s="89" t="s">
        <v>129</v>
      </c>
      <c r="D727" s="92">
        <v>0</v>
      </c>
      <c r="E727" s="92">
        <v>0</v>
      </c>
      <c r="F727" s="92">
        <v>0</v>
      </c>
      <c r="G727" s="92">
        <v>0</v>
      </c>
      <c r="H727" s="97">
        <v>0</v>
      </c>
      <c r="I727" s="240">
        <f t="shared" si="20"/>
        <v>0</v>
      </c>
    </row>
    <row r="728" spans="1:9" ht="11.25" thickBot="1" x14ac:dyDescent="0.2">
      <c r="A728" s="89"/>
      <c r="B728" s="214" t="s">
        <v>125</v>
      </c>
      <c r="C728" s="89" t="s">
        <v>130</v>
      </c>
      <c r="D728" s="92">
        <v>0</v>
      </c>
      <c r="E728" s="92">
        <v>0</v>
      </c>
      <c r="F728" s="92">
        <v>0</v>
      </c>
      <c r="G728" s="92">
        <v>0</v>
      </c>
      <c r="H728" s="97">
        <v>0</v>
      </c>
      <c r="I728" s="240">
        <f t="shared" si="20"/>
        <v>0</v>
      </c>
    </row>
    <row r="729" spans="1:9" ht="12" thickTop="1" thickBot="1" x14ac:dyDescent="0.2">
      <c r="A729" s="89"/>
      <c r="B729" s="214"/>
      <c r="C729" s="89" t="s">
        <v>270</v>
      </c>
      <c r="D729" s="111">
        <f>SUM(D697:D728)</f>
        <v>0</v>
      </c>
      <c r="E729" s="111">
        <f>SUM(E697:E728)</f>
        <v>0</v>
      </c>
      <c r="F729" s="111">
        <f>SUM(F697:F728)</f>
        <v>0</v>
      </c>
      <c r="G729" s="111">
        <f>SUM(G697:G728)</f>
        <v>0</v>
      </c>
      <c r="H729" s="111">
        <f>SUM(H697:H728)</f>
        <v>0</v>
      </c>
      <c r="I729" s="111">
        <f t="shared" si="20"/>
        <v>0</v>
      </c>
    </row>
    <row r="730" spans="1:9" ht="11.25" thickTop="1" x14ac:dyDescent="0.15">
      <c r="A730" s="89"/>
      <c r="B730" s="89"/>
      <c r="C730" s="89"/>
      <c r="D730" s="3"/>
      <c r="E730" s="3"/>
      <c r="F730" s="3"/>
      <c r="G730" s="3"/>
      <c r="H730" s="3"/>
      <c r="I730" s="128"/>
    </row>
    <row r="731" spans="1:9" x14ac:dyDescent="0.15">
      <c r="A731" s="215" t="s">
        <v>271</v>
      </c>
      <c r="B731" s="89"/>
      <c r="C731" s="89"/>
      <c r="D731" s="3"/>
      <c r="E731" s="3"/>
      <c r="F731" s="3"/>
      <c r="G731" s="3"/>
      <c r="H731" s="3"/>
      <c r="I731" s="128"/>
    </row>
    <row r="732" spans="1:9" x14ac:dyDescent="0.15">
      <c r="B732" s="214" t="s">
        <v>1048</v>
      </c>
      <c r="C732" s="89" t="s">
        <v>1186</v>
      </c>
      <c r="D732" s="95">
        <v>0</v>
      </c>
      <c r="E732" s="95">
        <v>0</v>
      </c>
      <c r="F732" s="95">
        <v>0</v>
      </c>
      <c r="G732" s="95">
        <v>0</v>
      </c>
      <c r="H732" s="97">
        <v>0</v>
      </c>
      <c r="I732" s="240">
        <f>SUM(G732+H732)</f>
        <v>0</v>
      </c>
    </row>
    <row r="733" spans="1:9" x14ac:dyDescent="0.15">
      <c r="A733" s="89"/>
      <c r="B733" s="214" t="s">
        <v>1049</v>
      </c>
      <c r="C733" s="89" t="s">
        <v>1474</v>
      </c>
      <c r="D733" s="95">
        <v>0</v>
      </c>
      <c r="E733" s="95">
        <v>0</v>
      </c>
      <c r="F733" s="95">
        <v>0</v>
      </c>
      <c r="G733" s="95">
        <v>0</v>
      </c>
      <c r="H733" s="97">
        <v>0</v>
      </c>
      <c r="I733" s="240">
        <f>SUM(G733+H733)</f>
        <v>0</v>
      </c>
    </row>
    <row r="734" spans="1:9" x14ac:dyDescent="0.15">
      <c r="A734" s="89"/>
      <c r="B734" s="214" t="s">
        <v>1050</v>
      </c>
      <c r="C734" s="89" t="s">
        <v>72</v>
      </c>
      <c r="D734" s="92">
        <v>0</v>
      </c>
      <c r="E734" s="92">
        <v>0</v>
      </c>
      <c r="F734" s="92">
        <v>0</v>
      </c>
      <c r="G734" s="92">
        <v>0</v>
      </c>
      <c r="H734" s="97">
        <v>0</v>
      </c>
      <c r="I734" s="240">
        <f t="shared" ref="I734:I764" si="21">SUM(G734+H734)</f>
        <v>0</v>
      </c>
    </row>
    <row r="735" spans="1:9" x14ac:dyDescent="0.15">
      <c r="A735" s="89"/>
      <c r="B735" s="214" t="s">
        <v>1051</v>
      </c>
      <c r="C735" s="89" t="s">
        <v>73</v>
      </c>
      <c r="D735" s="92">
        <v>0</v>
      </c>
      <c r="E735" s="92">
        <v>0</v>
      </c>
      <c r="F735" s="92">
        <v>0</v>
      </c>
      <c r="G735" s="92">
        <v>0</v>
      </c>
      <c r="H735" s="97">
        <v>0</v>
      </c>
      <c r="I735" s="240">
        <f t="shared" si="21"/>
        <v>0</v>
      </c>
    </row>
    <row r="736" spans="1:9" x14ac:dyDescent="0.15">
      <c r="A736" s="89"/>
      <c r="B736" s="214" t="s">
        <v>74</v>
      </c>
      <c r="C736" s="89" t="s">
        <v>75</v>
      </c>
      <c r="D736" s="92">
        <v>0</v>
      </c>
      <c r="E736" s="92">
        <v>0</v>
      </c>
      <c r="F736" s="92">
        <v>0</v>
      </c>
      <c r="G736" s="92">
        <v>0</v>
      </c>
      <c r="H736" s="97">
        <v>0</v>
      </c>
      <c r="I736" s="240">
        <f t="shared" si="21"/>
        <v>0</v>
      </c>
    </row>
    <row r="737" spans="1:9" x14ac:dyDescent="0.15">
      <c r="A737" s="89"/>
      <c r="B737" s="214" t="s">
        <v>76</v>
      </c>
      <c r="C737" s="89" t="s">
        <v>77</v>
      </c>
      <c r="D737" s="92">
        <v>0</v>
      </c>
      <c r="E737" s="92">
        <v>0</v>
      </c>
      <c r="F737" s="92">
        <v>0</v>
      </c>
      <c r="G737" s="92">
        <v>0</v>
      </c>
      <c r="H737" s="97">
        <v>0</v>
      </c>
      <c r="I737" s="240">
        <f t="shared" si="21"/>
        <v>0</v>
      </c>
    </row>
    <row r="738" spans="1:9" x14ac:dyDescent="0.15">
      <c r="A738" s="89"/>
      <c r="B738" s="214" t="s">
        <v>1052</v>
      </c>
      <c r="C738" s="89" t="s">
        <v>78</v>
      </c>
      <c r="D738" s="92">
        <v>0</v>
      </c>
      <c r="E738" s="92">
        <v>0</v>
      </c>
      <c r="F738" s="92">
        <v>0</v>
      </c>
      <c r="G738" s="92">
        <v>0</v>
      </c>
      <c r="H738" s="97">
        <v>0</v>
      </c>
      <c r="I738" s="240">
        <f t="shared" si="21"/>
        <v>0</v>
      </c>
    </row>
    <row r="739" spans="1:9" x14ac:dyDescent="0.15">
      <c r="A739" s="89"/>
      <c r="B739" s="214" t="s">
        <v>81</v>
      </c>
      <c r="C739" s="89" t="s">
        <v>88</v>
      </c>
      <c r="D739" s="92">
        <v>0</v>
      </c>
      <c r="E739" s="92">
        <v>0</v>
      </c>
      <c r="F739" s="92">
        <v>0</v>
      </c>
      <c r="G739" s="92">
        <v>0</v>
      </c>
      <c r="H739" s="97">
        <v>0</v>
      </c>
      <c r="I739" s="240">
        <f t="shared" si="21"/>
        <v>0</v>
      </c>
    </row>
    <row r="740" spans="1:9" x14ac:dyDescent="0.15">
      <c r="A740" s="89"/>
      <c r="B740" s="214" t="s">
        <v>82</v>
      </c>
      <c r="C740" s="89" t="s">
        <v>89</v>
      </c>
      <c r="D740" s="92">
        <v>0</v>
      </c>
      <c r="E740" s="92">
        <v>0</v>
      </c>
      <c r="F740" s="92">
        <v>0</v>
      </c>
      <c r="G740" s="92">
        <v>0</v>
      </c>
      <c r="H740" s="97">
        <v>0</v>
      </c>
      <c r="I740" s="240">
        <f t="shared" si="21"/>
        <v>0</v>
      </c>
    </row>
    <row r="741" spans="1:9" x14ac:dyDescent="0.15">
      <c r="A741" s="89"/>
      <c r="B741" s="214" t="s">
        <v>86</v>
      </c>
      <c r="C741" s="89" t="s">
        <v>1080</v>
      </c>
      <c r="D741" s="92">
        <v>0</v>
      </c>
      <c r="E741" s="92">
        <v>0</v>
      </c>
      <c r="F741" s="92">
        <v>0</v>
      </c>
      <c r="G741" s="92">
        <v>0</v>
      </c>
      <c r="H741" s="97">
        <v>0</v>
      </c>
      <c r="I741" s="240">
        <f t="shared" si="21"/>
        <v>0</v>
      </c>
    </row>
    <row r="742" spans="1:9" x14ac:dyDescent="0.15">
      <c r="A742" s="89"/>
      <c r="B742" s="333" t="s">
        <v>485</v>
      </c>
      <c r="C742" s="286" t="s">
        <v>508</v>
      </c>
      <c r="D742" s="92">
        <v>0</v>
      </c>
      <c r="E742" s="92">
        <v>0</v>
      </c>
      <c r="F742" s="92">
        <v>0</v>
      </c>
      <c r="G742" s="92">
        <v>0</v>
      </c>
      <c r="H742" s="97">
        <v>0</v>
      </c>
      <c r="I742" s="240">
        <f t="shared" si="21"/>
        <v>0</v>
      </c>
    </row>
    <row r="743" spans="1:9" x14ac:dyDescent="0.15">
      <c r="A743" s="89"/>
      <c r="B743" s="214" t="s">
        <v>1081</v>
      </c>
      <c r="C743" s="89" t="s">
        <v>591</v>
      </c>
      <c r="D743" s="92">
        <v>0</v>
      </c>
      <c r="E743" s="92">
        <v>0</v>
      </c>
      <c r="F743" s="92">
        <v>0</v>
      </c>
      <c r="G743" s="92">
        <v>0</v>
      </c>
      <c r="H743" s="97">
        <v>0</v>
      </c>
      <c r="I743" s="240">
        <f t="shared" si="21"/>
        <v>0</v>
      </c>
    </row>
    <row r="744" spans="1:9" x14ac:dyDescent="0.15">
      <c r="A744" s="89"/>
      <c r="B744" s="214" t="s">
        <v>1082</v>
      </c>
      <c r="C744" s="89" t="s">
        <v>592</v>
      </c>
      <c r="D744" s="92">
        <v>0</v>
      </c>
      <c r="E744" s="92">
        <v>0</v>
      </c>
      <c r="F744" s="92">
        <v>0</v>
      </c>
      <c r="G744" s="92">
        <v>0</v>
      </c>
      <c r="H744" s="97">
        <v>0</v>
      </c>
      <c r="I744" s="240">
        <f t="shared" si="21"/>
        <v>0</v>
      </c>
    </row>
    <row r="745" spans="1:9" x14ac:dyDescent="0.15">
      <c r="A745" s="89"/>
      <c r="B745" s="214" t="s">
        <v>1083</v>
      </c>
      <c r="C745" s="89" t="s">
        <v>593</v>
      </c>
      <c r="D745" s="92">
        <v>0</v>
      </c>
      <c r="E745" s="92">
        <v>0</v>
      </c>
      <c r="F745" s="92">
        <v>0</v>
      </c>
      <c r="G745" s="92">
        <v>0</v>
      </c>
      <c r="H745" s="97">
        <v>0</v>
      </c>
      <c r="I745" s="240">
        <f t="shared" si="21"/>
        <v>0</v>
      </c>
    </row>
    <row r="746" spans="1:9" x14ac:dyDescent="0.15">
      <c r="A746" s="89"/>
      <c r="B746" s="214" t="s">
        <v>1084</v>
      </c>
      <c r="C746" s="89" t="s">
        <v>594</v>
      </c>
      <c r="D746" s="92">
        <v>0</v>
      </c>
      <c r="E746" s="92">
        <v>0</v>
      </c>
      <c r="F746" s="92">
        <v>0</v>
      </c>
      <c r="G746" s="92">
        <v>0</v>
      </c>
      <c r="H746" s="97">
        <v>0</v>
      </c>
      <c r="I746" s="240">
        <f t="shared" si="21"/>
        <v>0</v>
      </c>
    </row>
    <row r="747" spans="1:9" x14ac:dyDescent="0.15">
      <c r="A747" s="89"/>
      <c r="B747" s="214" t="s">
        <v>1085</v>
      </c>
      <c r="C747" s="89" t="s">
        <v>139</v>
      </c>
      <c r="D747" s="92">
        <v>0</v>
      </c>
      <c r="E747" s="92">
        <v>0</v>
      </c>
      <c r="F747" s="92">
        <v>0</v>
      </c>
      <c r="G747" s="92">
        <v>0</v>
      </c>
      <c r="H747" s="97">
        <v>0</v>
      </c>
      <c r="I747" s="240">
        <f t="shared" si="21"/>
        <v>0</v>
      </c>
    </row>
    <row r="748" spans="1:9" x14ac:dyDescent="0.15">
      <c r="A748" s="89"/>
      <c r="B748" s="214" t="s">
        <v>1086</v>
      </c>
      <c r="C748" s="89" t="s">
        <v>140</v>
      </c>
      <c r="D748" s="92">
        <v>0</v>
      </c>
      <c r="E748" s="92">
        <v>0</v>
      </c>
      <c r="F748" s="92">
        <v>0</v>
      </c>
      <c r="G748" s="92">
        <v>0</v>
      </c>
      <c r="H748" s="97">
        <v>0</v>
      </c>
      <c r="I748" s="240">
        <f t="shared" si="21"/>
        <v>0</v>
      </c>
    </row>
    <row r="749" spans="1:9" x14ac:dyDescent="0.15">
      <c r="A749" s="89"/>
      <c r="B749" s="214" t="s">
        <v>1087</v>
      </c>
      <c r="C749" s="89" t="s">
        <v>595</v>
      </c>
      <c r="D749" s="92">
        <v>0</v>
      </c>
      <c r="E749" s="92">
        <v>0</v>
      </c>
      <c r="F749" s="92">
        <v>0</v>
      </c>
      <c r="G749" s="92">
        <v>0</v>
      </c>
      <c r="H749" s="97">
        <v>0</v>
      </c>
      <c r="I749" s="240">
        <f t="shared" si="21"/>
        <v>0</v>
      </c>
    </row>
    <row r="750" spans="1:9" x14ac:dyDescent="0.15">
      <c r="A750" s="89"/>
      <c r="B750" s="214" t="s">
        <v>1088</v>
      </c>
      <c r="C750" s="89" t="s">
        <v>597</v>
      </c>
      <c r="D750" s="92">
        <v>0</v>
      </c>
      <c r="E750" s="92">
        <v>0</v>
      </c>
      <c r="F750" s="92">
        <v>0</v>
      </c>
      <c r="G750" s="92">
        <v>0</v>
      </c>
      <c r="H750" s="97">
        <v>0</v>
      </c>
      <c r="I750" s="240">
        <f t="shared" si="21"/>
        <v>0</v>
      </c>
    </row>
    <row r="751" spans="1:9" x14ac:dyDescent="0.15">
      <c r="A751" s="89"/>
      <c r="B751" s="214" t="s">
        <v>598</v>
      </c>
      <c r="C751" s="89" t="s">
        <v>603</v>
      </c>
      <c r="D751" s="92">
        <v>0</v>
      </c>
      <c r="E751" s="92">
        <v>0</v>
      </c>
      <c r="F751" s="92">
        <v>0</v>
      </c>
      <c r="G751" s="92">
        <v>0</v>
      </c>
      <c r="H751" s="97">
        <v>0</v>
      </c>
      <c r="I751" s="240">
        <f t="shared" si="21"/>
        <v>0</v>
      </c>
    </row>
    <row r="752" spans="1:9" x14ac:dyDescent="0.15">
      <c r="A752" s="89"/>
      <c r="B752" s="214" t="s">
        <v>599</v>
      </c>
      <c r="C752" s="89" t="s">
        <v>107</v>
      </c>
      <c r="D752" s="92">
        <v>0</v>
      </c>
      <c r="E752" s="92">
        <v>0</v>
      </c>
      <c r="F752" s="92">
        <v>0</v>
      </c>
      <c r="G752" s="92">
        <v>0</v>
      </c>
      <c r="H752" s="97">
        <v>0</v>
      </c>
      <c r="I752" s="240">
        <f t="shared" si="21"/>
        <v>0</v>
      </c>
    </row>
    <row r="753" spans="1:9" x14ac:dyDescent="0.15">
      <c r="A753" s="89"/>
      <c r="B753" s="214" t="s">
        <v>600</v>
      </c>
      <c r="C753" s="89" t="s">
        <v>108</v>
      </c>
      <c r="D753" s="92">
        <v>0</v>
      </c>
      <c r="E753" s="92">
        <v>0</v>
      </c>
      <c r="F753" s="92">
        <v>0</v>
      </c>
      <c r="G753" s="92">
        <v>0</v>
      </c>
      <c r="H753" s="97">
        <v>0</v>
      </c>
      <c r="I753" s="240">
        <f t="shared" si="21"/>
        <v>0</v>
      </c>
    </row>
    <row r="754" spans="1:9" x14ac:dyDescent="0.15">
      <c r="A754" s="89"/>
      <c r="B754" s="214" t="s">
        <v>601</v>
      </c>
      <c r="C754" s="89" t="s">
        <v>109</v>
      </c>
      <c r="D754" s="92">
        <v>0</v>
      </c>
      <c r="E754" s="92">
        <v>0</v>
      </c>
      <c r="F754" s="92">
        <v>0</v>
      </c>
      <c r="G754" s="92">
        <v>0</v>
      </c>
      <c r="H754" s="97">
        <v>0</v>
      </c>
      <c r="I754" s="240">
        <f t="shared" si="21"/>
        <v>0</v>
      </c>
    </row>
    <row r="755" spans="1:9" x14ac:dyDescent="0.15">
      <c r="A755" s="89"/>
      <c r="B755" s="214" t="s">
        <v>1053</v>
      </c>
      <c r="C755" s="89" t="s">
        <v>110</v>
      </c>
      <c r="D755" s="92">
        <v>0</v>
      </c>
      <c r="E755" s="92">
        <v>0</v>
      </c>
      <c r="F755" s="92">
        <v>0</v>
      </c>
      <c r="G755" s="92">
        <v>0</v>
      </c>
      <c r="H755" s="97">
        <v>0</v>
      </c>
      <c r="I755" s="240">
        <f t="shared" si="21"/>
        <v>0</v>
      </c>
    </row>
    <row r="756" spans="1:9" x14ac:dyDescent="0.15">
      <c r="A756" s="89"/>
      <c r="B756" s="214" t="s">
        <v>602</v>
      </c>
      <c r="C756" s="89" t="s">
        <v>111</v>
      </c>
      <c r="D756" s="92">
        <v>0</v>
      </c>
      <c r="E756" s="92">
        <v>0</v>
      </c>
      <c r="F756" s="92">
        <v>0</v>
      </c>
      <c r="G756" s="92">
        <v>0</v>
      </c>
      <c r="H756" s="97">
        <v>0</v>
      </c>
      <c r="I756" s="240">
        <f t="shared" si="21"/>
        <v>0</v>
      </c>
    </row>
    <row r="757" spans="1:9" x14ac:dyDescent="0.15">
      <c r="A757" s="89"/>
      <c r="B757" s="214" t="s">
        <v>1054</v>
      </c>
      <c r="C757" s="89" t="s">
        <v>114</v>
      </c>
      <c r="D757" s="92">
        <v>0</v>
      </c>
      <c r="E757" s="92">
        <v>0</v>
      </c>
      <c r="F757" s="92">
        <v>0</v>
      </c>
      <c r="G757" s="92">
        <v>0</v>
      </c>
      <c r="H757" s="97">
        <v>0</v>
      </c>
      <c r="I757" s="240">
        <f t="shared" si="21"/>
        <v>0</v>
      </c>
    </row>
    <row r="758" spans="1:9" x14ac:dyDescent="0.15">
      <c r="A758" s="89"/>
      <c r="B758" s="214" t="s">
        <v>451</v>
      </c>
      <c r="C758" s="89" t="s">
        <v>119</v>
      </c>
      <c r="D758" s="92">
        <v>0</v>
      </c>
      <c r="E758" s="92">
        <v>0</v>
      </c>
      <c r="F758" s="92">
        <v>0</v>
      </c>
      <c r="G758" s="92">
        <v>0</v>
      </c>
      <c r="H758" s="97">
        <v>0</v>
      </c>
      <c r="I758" s="240">
        <f t="shared" si="21"/>
        <v>0</v>
      </c>
    </row>
    <row r="759" spans="1:9" x14ac:dyDescent="0.15">
      <c r="A759" s="89"/>
      <c r="B759" s="214" t="s">
        <v>447</v>
      </c>
      <c r="C759" s="89" t="s">
        <v>121</v>
      </c>
      <c r="D759" s="92">
        <v>0</v>
      </c>
      <c r="E759" s="92">
        <v>0</v>
      </c>
      <c r="F759" s="92">
        <v>0</v>
      </c>
      <c r="G759" s="92">
        <v>0</v>
      </c>
      <c r="H759" s="97">
        <v>0</v>
      </c>
      <c r="I759" s="240">
        <f t="shared" si="21"/>
        <v>0</v>
      </c>
    </row>
    <row r="760" spans="1:9" x14ac:dyDescent="0.15">
      <c r="A760" s="89"/>
      <c r="B760" s="214" t="s">
        <v>1055</v>
      </c>
      <c r="C760" s="89" t="s">
        <v>127</v>
      </c>
      <c r="D760" s="92">
        <v>0</v>
      </c>
      <c r="E760" s="92">
        <v>0</v>
      </c>
      <c r="F760" s="92">
        <v>0</v>
      </c>
      <c r="G760" s="92">
        <v>0</v>
      </c>
      <c r="H760" s="97">
        <v>0</v>
      </c>
      <c r="I760" s="240">
        <f t="shared" si="21"/>
        <v>0</v>
      </c>
    </row>
    <row r="761" spans="1:9" x14ac:dyDescent="0.15">
      <c r="A761" s="89"/>
      <c r="B761" s="214" t="s">
        <v>123</v>
      </c>
      <c r="C761" s="89" t="s">
        <v>128</v>
      </c>
      <c r="D761" s="92">
        <v>0</v>
      </c>
      <c r="E761" s="92">
        <v>0</v>
      </c>
      <c r="F761" s="92">
        <v>0</v>
      </c>
      <c r="G761" s="92">
        <v>0</v>
      </c>
      <c r="H761" s="97">
        <v>0</v>
      </c>
      <c r="I761" s="240">
        <f t="shared" si="21"/>
        <v>0</v>
      </c>
    </row>
    <row r="762" spans="1:9" x14ac:dyDescent="0.15">
      <c r="A762" s="89"/>
      <c r="B762" s="214" t="s">
        <v>124</v>
      </c>
      <c r="C762" s="89" t="s">
        <v>129</v>
      </c>
      <c r="D762" s="92">
        <v>0</v>
      </c>
      <c r="E762" s="92">
        <v>0</v>
      </c>
      <c r="F762" s="92">
        <v>0</v>
      </c>
      <c r="G762" s="92">
        <v>0</v>
      </c>
      <c r="H762" s="97">
        <v>0</v>
      </c>
      <c r="I762" s="240">
        <f t="shared" si="21"/>
        <v>0</v>
      </c>
    </row>
    <row r="763" spans="1:9" ht="11.25" thickBot="1" x14ac:dyDescent="0.2">
      <c r="A763" s="89"/>
      <c r="B763" s="214" t="s">
        <v>125</v>
      </c>
      <c r="C763" s="89" t="s">
        <v>130</v>
      </c>
      <c r="D763" s="92">
        <v>0</v>
      </c>
      <c r="E763" s="92">
        <v>0</v>
      </c>
      <c r="F763" s="92">
        <v>0</v>
      </c>
      <c r="G763" s="92">
        <v>0</v>
      </c>
      <c r="H763" s="97">
        <v>0</v>
      </c>
      <c r="I763" s="240">
        <f t="shared" si="21"/>
        <v>0</v>
      </c>
    </row>
    <row r="764" spans="1:9" ht="12" thickTop="1" thickBot="1" x14ac:dyDescent="0.2">
      <c r="A764" s="89"/>
      <c r="B764" s="214"/>
      <c r="C764" s="89" t="s">
        <v>272</v>
      </c>
      <c r="D764" s="111">
        <f>SUM(D732:D763)</f>
        <v>0</v>
      </c>
      <c r="E764" s="111">
        <f>SUM(E732:E763)</f>
        <v>0</v>
      </c>
      <c r="F764" s="111">
        <f>SUM(F732:F763)</f>
        <v>0</v>
      </c>
      <c r="G764" s="111">
        <f>SUM(G732:G763)</f>
        <v>0</v>
      </c>
      <c r="H764" s="111">
        <f>SUM(H732:H763)</f>
        <v>0</v>
      </c>
      <c r="I764" s="111">
        <f t="shared" si="21"/>
        <v>0</v>
      </c>
    </row>
    <row r="765" spans="1:9" ht="11.25" thickTop="1" x14ac:dyDescent="0.15">
      <c r="A765" s="89"/>
      <c r="B765" s="89"/>
      <c r="C765" s="89"/>
      <c r="D765" s="3"/>
      <c r="E765" s="3"/>
      <c r="F765" s="3"/>
      <c r="G765" s="3"/>
      <c r="H765" s="3"/>
      <c r="I765" s="128"/>
    </row>
    <row r="766" spans="1:9" x14ac:dyDescent="0.15">
      <c r="A766" s="215" t="s">
        <v>274</v>
      </c>
      <c r="B766" s="89"/>
      <c r="C766" s="89"/>
      <c r="D766" s="3"/>
      <c r="E766" s="3"/>
      <c r="F766" s="3"/>
      <c r="G766" s="3"/>
      <c r="H766" s="3"/>
      <c r="I766" s="128"/>
    </row>
    <row r="767" spans="1:9" x14ac:dyDescent="0.15">
      <c r="B767" s="214" t="s">
        <v>1048</v>
      </c>
      <c r="C767" s="89" t="s">
        <v>1186</v>
      </c>
      <c r="D767" s="95">
        <v>0</v>
      </c>
      <c r="E767" s="95">
        <v>0</v>
      </c>
      <c r="F767" s="95">
        <v>0</v>
      </c>
      <c r="G767" s="95">
        <v>0</v>
      </c>
      <c r="H767" s="97">
        <v>0</v>
      </c>
      <c r="I767" s="240">
        <f>SUM(G767+H767)</f>
        <v>0</v>
      </c>
    </row>
    <row r="768" spans="1:9" x14ac:dyDescent="0.15">
      <c r="A768" s="89"/>
      <c r="B768" s="214" t="s">
        <v>1049</v>
      </c>
      <c r="C768" s="89" t="s">
        <v>1474</v>
      </c>
      <c r="D768" s="95">
        <v>0</v>
      </c>
      <c r="E768" s="95">
        <v>0</v>
      </c>
      <c r="F768" s="95">
        <v>0</v>
      </c>
      <c r="G768" s="95">
        <v>0</v>
      </c>
      <c r="H768" s="97">
        <v>0</v>
      </c>
      <c r="I768" s="240">
        <f>SUM(G768+H768)</f>
        <v>0</v>
      </c>
    </row>
    <row r="769" spans="1:9" x14ac:dyDescent="0.15">
      <c r="A769" s="89"/>
      <c r="B769" s="214" t="s">
        <v>1050</v>
      </c>
      <c r="C769" s="89" t="s">
        <v>72</v>
      </c>
      <c r="D769" s="92">
        <v>0</v>
      </c>
      <c r="E769" s="92">
        <v>0</v>
      </c>
      <c r="F769" s="92">
        <v>0</v>
      </c>
      <c r="G769" s="92">
        <v>0</v>
      </c>
      <c r="H769" s="97">
        <v>0</v>
      </c>
      <c r="I769" s="240">
        <f t="shared" ref="I769:I799" si="22">SUM(G769+H769)</f>
        <v>0</v>
      </c>
    </row>
    <row r="770" spans="1:9" x14ac:dyDescent="0.15">
      <c r="A770" s="89"/>
      <c r="B770" s="214" t="s">
        <v>1051</v>
      </c>
      <c r="C770" s="89" t="s">
        <v>73</v>
      </c>
      <c r="D770" s="92">
        <v>0</v>
      </c>
      <c r="E770" s="92">
        <v>0</v>
      </c>
      <c r="F770" s="92">
        <v>0</v>
      </c>
      <c r="G770" s="92">
        <v>0</v>
      </c>
      <c r="H770" s="97">
        <v>0</v>
      </c>
      <c r="I770" s="240">
        <f t="shared" si="22"/>
        <v>0</v>
      </c>
    </row>
    <row r="771" spans="1:9" x14ac:dyDescent="0.15">
      <c r="A771" s="89"/>
      <c r="B771" s="214" t="s">
        <v>74</v>
      </c>
      <c r="C771" s="89" t="s">
        <v>75</v>
      </c>
      <c r="D771" s="92">
        <v>0</v>
      </c>
      <c r="E771" s="92">
        <v>0</v>
      </c>
      <c r="F771" s="92">
        <v>0</v>
      </c>
      <c r="G771" s="92">
        <v>0</v>
      </c>
      <c r="H771" s="97">
        <v>0</v>
      </c>
      <c r="I771" s="240">
        <f t="shared" si="22"/>
        <v>0</v>
      </c>
    </row>
    <row r="772" spans="1:9" x14ac:dyDescent="0.15">
      <c r="A772" s="89"/>
      <c r="B772" s="214" t="s">
        <v>76</v>
      </c>
      <c r="C772" s="89" t="s">
        <v>77</v>
      </c>
      <c r="D772" s="92">
        <v>0</v>
      </c>
      <c r="E772" s="92">
        <v>0</v>
      </c>
      <c r="F772" s="92">
        <v>0</v>
      </c>
      <c r="G772" s="92">
        <v>0</v>
      </c>
      <c r="H772" s="97">
        <v>0</v>
      </c>
      <c r="I772" s="240">
        <f t="shared" si="22"/>
        <v>0</v>
      </c>
    </row>
    <row r="773" spans="1:9" x14ac:dyDescent="0.15">
      <c r="A773" s="89"/>
      <c r="B773" s="214" t="s">
        <v>1052</v>
      </c>
      <c r="C773" s="89" t="s">
        <v>78</v>
      </c>
      <c r="D773" s="92">
        <v>0</v>
      </c>
      <c r="E773" s="92">
        <v>0</v>
      </c>
      <c r="F773" s="92">
        <v>0</v>
      </c>
      <c r="G773" s="92">
        <v>0</v>
      </c>
      <c r="H773" s="97">
        <v>0</v>
      </c>
      <c r="I773" s="240">
        <f t="shared" si="22"/>
        <v>0</v>
      </c>
    </row>
    <row r="774" spans="1:9" x14ac:dyDescent="0.15">
      <c r="A774" s="89"/>
      <c r="B774" s="214" t="s">
        <v>81</v>
      </c>
      <c r="C774" s="89" t="s">
        <v>88</v>
      </c>
      <c r="D774" s="92">
        <v>0</v>
      </c>
      <c r="E774" s="92">
        <v>0</v>
      </c>
      <c r="F774" s="92">
        <v>0</v>
      </c>
      <c r="G774" s="92">
        <v>0</v>
      </c>
      <c r="H774" s="97">
        <v>0</v>
      </c>
      <c r="I774" s="240">
        <f t="shared" si="22"/>
        <v>0</v>
      </c>
    </row>
    <row r="775" spans="1:9" x14ac:dyDescent="0.15">
      <c r="A775" s="89"/>
      <c r="B775" s="214" t="s">
        <v>82</v>
      </c>
      <c r="C775" s="89" t="s">
        <v>89</v>
      </c>
      <c r="D775" s="92">
        <v>0</v>
      </c>
      <c r="E775" s="92">
        <v>0</v>
      </c>
      <c r="F775" s="92">
        <v>0</v>
      </c>
      <c r="G775" s="92">
        <v>0</v>
      </c>
      <c r="H775" s="97">
        <v>0</v>
      </c>
      <c r="I775" s="240">
        <f t="shared" si="22"/>
        <v>0</v>
      </c>
    </row>
    <row r="776" spans="1:9" x14ac:dyDescent="0.15">
      <c r="A776" s="89"/>
      <c r="B776" s="214" t="s">
        <v>86</v>
      </c>
      <c r="C776" s="89" t="s">
        <v>1080</v>
      </c>
      <c r="D776" s="92">
        <v>0</v>
      </c>
      <c r="E776" s="92">
        <v>0</v>
      </c>
      <c r="F776" s="92">
        <v>0</v>
      </c>
      <c r="G776" s="92">
        <v>0</v>
      </c>
      <c r="H776" s="97">
        <v>0</v>
      </c>
      <c r="I776" s="240">
        <f t="shared" si="22"/>
        <v>0</v>
      </c>
    </row>
    <row r="777" spans="1:9" x14ac:dyDescent="0.15">
      <c r="A777" s="89"/>
      <c r="B777" s="333" t="s">
        <v>485</v>
      </c>
      <c r="C777" s="286" t="s">
        <v>508</v>
      </c>
      <c r="D777" s="92">
        <v>0</v>
      </c>
      <c r="E777" s="92">
        <v>0</v>
      </c>
      <c r="F777" s="92">
        <v>0</v>
      </c>
      <c r="G777" s="92">
        <v>0</v>
      </c>
      <c r="H777" s="97">
        <v>0</v>
      </c>
      <c r="I777" s="240">
        <f t="shared" si="22"/>
        <v>0</v>
      </c>
    </row>
    <row r="778" spans="1:9" x14ac:dyDescent="0.15">
      <c r="A778" s="89"/>
      <c r="B778" s="214" t="s">
        <v>1081</v>
      </c>
      <c r="C778" s="89" t="s">
        <v>591</v>
      </c>
      <c r="D778" s="92">
        <v>0</v>
      </c>
      <c r="E778" s="92">
        <v>0</v>
      </c>
      <c r="F778" s="92">
        <v>0</v>
      </c>
      <c r="G778" s="92">
        <v>0</v>
      </c>
      <c r="H778" s="97">
        <v>0</v>
      </c>
      <c r="I778" s="240">
        <f t="shared" si="22"/>
        <v>0</v>
      </c>
    </row>
    <row r="779" spans="1:9" x14ac:dyDescent="0.15">
      <c r="A779" s="89"/>
      <c r="B779" s="214" t="s">
        <v>1082</v>
      </c>
      <c r="C779" s="89" t="s">
        <v>592</v>
      </c>
      <c r="D779" s="92">
        <v>0</v>
      </c>
      <c r="E779" s="92">
        <v>0</v>
      </c>
      <c r="F779" s="92">
        <v>0</v>
      </c>
      <c r="G779" s="92">
        <v>0</v>
      </c>
      <c r="H779" s="97">
        <v>0</v>
      </c>
      <c r="I779" s="240">
        <f t="shared" si="22"/>
        <v>0</v>
      </c>
    </row>
    <row r="780" spans="1:9" x14ac:dyDescent="0.15">
      <c r="A780" s="89"/>
      <c r="B780" s="214" t="s">
        <v>1083</v>
      </c>
      <c r="C780" s="89" t="s">
        <v>593</v>
      </c>
      <c r="D780" s="92">
        <v>0</v>
      </c>
      <c r="E780" s="92">
        <v>0</v>
      </c>
      <c r="F780" s="92">
        <v>0</v>
      </c>
      <c r="G780" s="92">
        <v>0</v>
      </c>
      <c r="H780" s="97">
        <v>0</v>
      </c>
      <c r="I780" s="240">
        <f t="shared" si="22"/>
        <v>0</v>
      </c>
    </row>
    <row r="781" spans="1:9" x14ac:dyDescent="0.15">
      <c r="A781" s="89"/>
      <c r="B781" s="214" t="s">
        <v>1084</v>
      </c>
      <c r="C781" s="89" t="s">
        <v>594</v>
      </c>
      <c r="D781" s="92">
        <v>0</v>
      </c>
      <c r="E781" s="92">
        <v>0</v>
      </c>
      <c r="F781" s="92">
        <v>0</v>
      </c>
      <c r="G781" s="92">
        <v>0</v>
      </c>
      <c r="H781" s="97">
        <v>0</v>
      </c>
      <c r="I781" s="240">
        <f t="shared" si="22"/>
        <v>0</v>
      </c>
    </row>
    <row r="782" spans="1:9" x14ac:dyDescent="0.15">
      <c r="A782" s="89"/>
      <c r="B782" s="214" t="s">
        <v>1085</v>
      </c>
      <c r="C782" s="89" t="s">
        <v>139</v>
      </c>
      <c r="D782" s="92">
        <v>0</v>
      </c>
      <c r="E782" s="92">
        <v>0</v>
      </c>
      <c r="F782" s="92">
        <v>0</v>
      </c>
      <c r="G782" s="92">
        <v>0</v>
      </c>
      <c r="H782" s="97">
        <v>0</v>
      </c>
      <c r="I782" s="240">
        <f t="shared" si="22"/>
        <v>0</v>
      </c>
    </row>
    <row r="783" spans="1:9" x14ac:dyDescent="0.15">
      <c r="A783" s="89"/>
      <c r="B783" s="214" t="s">
        <v>1086</v>
      </c>
      <c r="C783" s="89" t="s">
        <v>140</v>
      </c>
      <c r="D783" s="92">
        <v>0</v>
      </c>
      <c r="E783" s="92">
        <v>0</v>
      </c>
      <c r="F783" s="92">
        <v>0</v>
      </c>
      <c r="G783" s="92">
        <v>0</v>
      </c>
      <c r="H783" s="97">
        <v>0</v>
      </c>
      <c r="I783" s="240">
        <f t="shared" si="22"/>
        <v>0</v>
      </c>
    </row>
    <row r="784" spans="1:9" x14ac:dyDescent="0.15">
      <c r="A784" s="89"/>
      <c r="B784" s="214" t="s">
        <v>1087</v>
      </c>
      <c r="C784" s="89" t="s">
        <v>595</v>
      </c>
      <c r="D784" s="92">
        <v>0</v>
      </c>
      <c r="E784" s="92">
        <v>0</v>
      </c>
      <c r="F784" s="92">
        <v>0</v>
      </c>
      <c r="G784" s="92">
        <v>0</v>
      </c>
      <c r="H784" s="97">
        <v>0</v>
      </c>
      <c r="I784" s="240">
        <f t="shared" si="22"/>
        <v>0</v>
      </c>
    </row>
    <row r="785" spans="1:9" x14ac:dyDescent="0.15">
      <c r="A785" s="89"/>
      <c r="B785" s="214" t="s">
        <v>1088</v>
      </c>
      <c r="C785" s="89" t="s">
        <v>597</v>
      </c>
      <c r="D785" s="92">
        <v>0</v>
      </c>
      <c r="E785" s="92">
        <v>0</v>
      </c>
      <c r="F785" s="92">
        <v>0</v>
      </c>
      <c r="G785" s="92">
        <v>0</v>
      </c>
      <c r="H785" s="97">
        <v>0</v>
      </c>
      <c r="I785" s="240">
        <f t="shared" si="22"/>
        <v>0</v>
      </c>
    </row>
    <row r="786" spans="1:9" x14ac:dyDescent="0.15">
      <c r="A786" s="89"/>
      <c r="B786" s="214" t="s">
        <v>598</v>
      </c>
      <c r="C786" s="89" t="s">
        <v>603</v>
      </c>
      <c r="D786" s="92">
        <v>0</v>
      </c>
      <c r="E786" s="92">
        <v>0</v>
      </c>
      <c r="F786" s="92">
        <v>0</v>
      </c>
      <c r="G786" s="92">
        <v>0</v>
      </c>
      <c r="H786" s="97">
        <v>0</v>
      </c>
      <c r="I786" s="240">
        <f t="shared" si="22"/>
        <v>0</v>
      </c>
    </row>
    <row r="787" spans="1:9" x14ac:dyDescent="0.15">
      <c r="A787" s="89"/>
      <c r="B787" s="214" t="s">
        <v>599</v>
      </c>
      <c r="C787" s="89" t="s">
        <v>107</v>
      </c>
      <c r="D787" s="92">
        <v>0</v>
      </c>
      <c r="E787" s="92">
        <v>0</v>
      </c>
      <c r="F787" s="92">
        <v>0</v>
      </c>
      <c r="G787" s="92">
        <v>0</v>
      </c>
      <c r="H787" s="97">
        <v>0</v>
      </c>
      <c r="I787" s="240">
        <f t="shared" si="22"/>
        <v>0</v>
      </c>
    </row>
    <row r="788" spans="1:9" x14ac:dyDescent="0.15">
      <c r="A788" s="89"/>
      <c r="B788" s="214" t="s">
        <v>600</v>
      </c>
      <c r="C788" s="89" t="s">
        <v>108</v>
      </c>
      <c r="D788" s="92">
        <v>0</v>
      </c>
      <c r="E788" s="92">
        <v>0</v>
      </c>
      <c r="F788" s="92">
        <v>0</v>
      </c>
      <c r="G788" s="92">
        <v>0</v>
      </c>
      <c r="H788" s="97">
        <v>0</v>
      </c>
      <c r="I788" s="240">
        <f t="shared" si="22"/>
        <v>0</v>
      </c>
    </row>
    <row r="789" spans="1:9" x14ac:dyDescent="0.15">
      <c r="A789" s="89"/>
      <c r="B789" s="214" t="s">
        <v>601</v>
      </c>
      <c r="C789" s="89" t="s">
        <v>109</v>
      </c>
      <c r="D789" s="92">
        <v>0</v>
      </c>
      <c r="E789" s="92">
        <v>0</v>
      </c>
      <c r="F789" s="92">
        <v>0</v>
      </c>
      <c r="G789" s="92">
        <v>0</v>
      </c>
      <c r="H789" s="97">
        <v>0</v>
      </c>
      <c r="I789" s="240">
        <f t="shared" si="22"/>
        <v>0</v>
      </c>
    </row>
    <row r="790" spans="1:9" x14ac:dyDescent="0.15">
      <c r="A790" s="89"/>
      <c r="B790" s="214" t="s">
        <v>1053</v>
      </c>
      <c r="C790" s="89" t="s">
        <v>110</v>
      </c>
      <c r="D790" s="92">
        <v>0</v>
      </c>
      <c r="E790" s="92">
        <v>0</v>
      </c>
      <c r="F790" s="92">
        <v>0</v>
      </c>
      <c r="G790" s="92">
        <v>0</v>
      </c>
      <c r="H790" s="97">
        <v>0</v>
      </c>
      <c r="I790" s="240">
        <f t="shared" si="22"/>
        <v>0</v>
      </c>
    </row>
    <row r="791" spans="1:9" x14ac:dyDescent="0.15">
      <c r="A791" s="89"/>
      <c r="B791" s="214" t="s">
        <v>602</v>
      </c>
      <c r="C791" s="89" t="s">
        <v>111</v>
      </c>
      <c r="D791" s="92">
        <v>0</v>
      </c>
      <c r="E791" s="92">
        <v>0</v>
      </c>
      <c r="F791" s="92">
        <v>0</v>
      </c>
      <c r="G791" s="92">
        <v>0</v>
      </c>
      <c r="H791" s="97">
        <v>0</v>
      </c>
      <c r="I791" s="240">
        <f t="shared" si="22"/>
        <v>0</v>
      </c>
    </row>
    <row r="792" spans="1:9" x14ac:dyDescent="0.15">
      <c r="A792" s="89"/>
      <c r="B792" s="214" t="s">
        <v>1054</v>
      </c>
      <c r="C792" s="89" t="s">
        <v>114</v>
      </c>
      <c r="D792" s="92">
        <v>0</v>
      </c>
      <c r="E792" s="92">
        <v>0</v>
      </c>
      <c r="F792" s="92">
        <v>0</v>
      </c>
      <c r="G792" s="92">
        <v>0</v>
      </c>
      <c r="H792" s="97">
        <v>0</v>
      </c>
      <c r="I792" s="240">
        <f t="shared" si="22"/>
        <v>0</v>
      </c>
    </row>
    <row r="793" spans="1:9" x14ac:dyDescent="0.15">
      <c r="A793" s="89"/>
      <c r="B793" s="214" t="s">
        <v>451</v>
      </c>
      <c r="C793" s="89" t="s">
        <v>119</v>
      </c>
      <c r="D793" s="92">
        <v>0</v>
      </c>
      <c r="E793" s="92">
        <v>0</v>
      </c>
      <c r="F793" s="92">
        <v>0</v>
      </c>
      <c r="G793" s="92">
        <v>0</v>
      </c>
      <c r="H793" s="97">
        <v>0</v>
      </c>
      <c r="I793" s="240">
        <f t="shared" si="22"/>
        <v>0</v>
      </c>
    </row>
    <row r="794" spans="1:9" x14ac:dyDescent="0.15">
      <c r="A794" s="89"/>
      <c r="B794" s="214" t="s">
        <v>447</v>
      </c>
      <c r="C794" s="89" t="s">
        <v>121</v>
      </c>
      <c r="D794" s="92">
        <v>0</v>
      </c>
      <c r="E794" s="92">
        <v>0</v>
      </c>
      <c r="F794" s="92">
        <v>0</v>
      </c>
      <c r="G794" s="92">
        <v>0</v>
      </c>
      <c r="H794" s="97">
        <v>0</v>
      </c>
      <c r="I794" s="240">
        <f t="shared" si="22"/>
        <v>0</v>
      </c>
    </row>
    <row r="795" spans="1:9" x14ac:dyDescent="0.15">
      <c r="A795" s="89"/>
      <c r="B795" s="214" t="s">
        <v>1055</v>
      </c>
      <c r="C795" s="89" t="s">
        <v>127</v>
      </c>
      <c r="D795" s="92">
        <v>0</v>
      </c>
      <c r="E795" s="92">
        <v>0</v>
      </c>
      <c r="F795" s="92">
        <v>0</v>
      </c>
      <c r="G795" s="92">
        <v>0</v>
      </c>
      <c r="H795" s="97">
        <v>0</v>
      </c>
      <c r="I795" s="240">
        <f t="shared" si="22"/>
        <v>0</v>
      </c>
    </row>
    <row r="796" spans="1:9" x14ac:dyDescent="0.15">
      <c r="A796" s="89"/>
      <c r="B796" s="214" t="s">
        <v>123</v>
      </c>
      <c r="C796" s="89" t="s">
        <v>128</v>
      </c>
      <c r="D796" s="92">
        <v>0</v>
      </c>
      <c r="E796" s="92">
        <v>0</v>
      </c>
      <c r="F796" s="92">
        <v>0</v>
      </c>
      <c r="G796" s="92">
        <v>0</v>
      </c>
      <c r="H796" s="97">
        <v>0</v>
      </c>
      <c r="I796" s="240">
        <f t="shared" si="22"/>
        <v>0</v>
      </c>
    </row>
    <row r="797" spans="1:9" x14ac:dyDescent="0.15">
      <c r="A797" s="89"/>
      <c r="B797" s="214" t="s">
        <v>124</v>
      </c>
      <c r="C797" s="89" t="s">
        <v>129</v>
      </c>
      <c r="D797" s="92">
        <v>0</v>
      </c>
      <c r="E797" s="92">
        <v>0</v>
      </c>
      <c r="F797" s="92">
        <v>0</v>
      </c>
      <c r="G797" s="92">
        <v>0</v>
      </c>
      <c r="H797" s="97">
        <v>0</v>
      </c>
      <c r="I797" s="240">
        <f t="shared" si="22"/>
        <v>0</v>
      </c>
    </row>
    <row r="798" spans="1:9" ht="11.25" thickBot="1" x14ac:dyDescent="0.2">
      <c r="A798" s="89"/>
      <c r="B798" s="214" t="s">
        <v>125</v>
      </c>
      <c r="C798" s="89" t="s">
        <v>130</v>
      </c>
      <c r="D798" s="92">
        <v>0</v>
      </c>
      <c r="E798" s="92">
        <v>0</v>
      </c>
      <c r="F798" s="92">
        <v>0</v>
      </c>
      <c r="G798" s="92">
        <v>0</v>
      </c>
      <c r="H798" s="97">
        <v>0</v>
      </c>
      <c r="I798" s="240">
        <f t="shared" si="22"/>
        <v>0</v>
      </c>
    </row>
    <row r="799" spans="1:9" ht="12" thickTop="1" thickBot="1" x14ac:dyDescent="0.2">
      <c r="A799" s="89"/>
      <c r="B799" s="214"/>
      <c r="C799" s="89" t="s">
        <v>273</v>
      </c>
      <c r="D799" s="111">
        <f>SUM(D767:D798)</f>
        <v>0</v>
      </c>
      <c r="E799" s="111">
        <f>SUM(E767:E798)</f>
        <v>0</v>
      </c>
      <c r="F799" s="111">
        <f>SUM(F767:F798)</f>
        <v>0</v>
      </c>
      <c r="G799" s="111">
        <f>SUM(G767:G798)</f>
        <v>0</v>
      </c>
      <c r="H799" s="111">
        <f>SUM(H767:H798)</f>
        <v>0</v>
      </c>
      <c r="I799" s="111">
        <f t="shared" si="22"/>
        <v>0</v>
      </c>
    </row>
    <row r="800" spans="1:9" ht="11.25" thickTop="1" x14ac:dyDescent="0.15">
      <c r="A800" s="89"/>
      <c r="B800" s="89"/>
      <c r="C800" s="89"/>
      <c r="D800" s="3"/>
      <c r="E800" s="3"/>
      <c r="F800" s="3"/>
      <c r="G800" s="3"/>
      <c r="H800" s="3"/>
      <c r="I800" s="128"/>
    </row>
    <row r="801" spans="1:9" x14ac:dyDescent="0.15">
      <c r="A801" s="215" t="s">
        <v>275</v>
      </c>
      <c r="B801" s="89"/>
      <c r="C801" s="89"/>
      <c r="D801" s="3"/>
      <c r="E801" s="3"/>
      <c r="F801" s="3"/>
      <c r="G801" s="3"/>
      <c r="H801" s="3"/>
      <c r="I801" s="128"/>
    </row>
    <row r="802" spans="1:9" x14ac:dyDescent="0.15">
      <c r="B802" s="214" t="s">
        <v>1048</v>
      </c>
      <c r="C802" s="89" t="s">
        <v>1186</v>
      </c>
      <c r="D802" s="95">
        <v>0</v>
      </c>
      <c r="E802" s="95">
        <v>0</v>
      </c>
      <c r="F802" s="95">
        <v>0</v>
      </c>
      <c r="G802" s="95">
        <v>0</v>
      </c>
      <c r="H802" s="97">
        <v>0</v>
      </c>
      <c r="I802" s="240">
        <f>SUM(G802+H802)</f>
        <v>0</v>
      </c>
    </row>
    <row r="803" spans="1:9" x14ac:dyDescent="0.15">
      <c r="A803" s="89"/>
      <c r="B803" s="214" t="s">
        <v>1049</v>
      </c>
      <c r="C803" s="89" t="s">
        <v>1474</v>
      </c>
      <c r="D803" s="95">
        <v>0</v>
      </c>
      <c r="E803" s="95">
        <v>0</v>
      </c>
      <c r="F803" s="95">
        <v>0</v>
      </c>
      <c r="G803" s="95">
        <v>0</v>
      </c>
      <c r="H803" s="97">
        <v>0</v>
      </c>
      <c r="I803" s="240">
        <f>SUM(G803+H803)</f>
        <v>0</v>
      </c>
    </row>
    <row r="804" spans="1:9" x14ac:dyDescent="0.15">
      <c r="A804" s="89"/>
      <c r="B804" s="214" t="s">
        <v>1050</v>
      </c>
      <c r="C804" s="89" t="s">
        <v>72</v>
      </c>
      <c r="D804" s="92">
        <v>0</v>
      </c>
      <c r="E804" s="92">
        <v>0</v>
      </c>
      <c r="F804" s="92">
        <v>0</v>
      </c>
      <c r="G804" s="140">
        <v>0</v>
      </c>
      <c r="H804" s="97">
        <v>0</v>
      </c>
      <c r="I804" s="240">
        <f t="shared" ref="I804:I834" si="23">SUM(G804+H804)</f>
        <v>0</v>
      </c>
    </row>
    <row r="805" spans="1:9" x14ac:dyDescent="0.15">
      <c r="A805" s="89"/>
      <c r="B805" s="214" t="s">
        <v>1051</v>
      </c>
      <c r="C805" s="89" t="s">
        <v>73</v>
      </c>
      <c r="D805" s="92">
        <v>0</v>
      </c>
      <c r="E805" s="92">
        <v>0</v>
      </c>
      <c r="F805" s="92">
        <v>0</v>
      </c>
      <c r="G805" s="140">
        <v>0</v>
      </c>
      <c r="H805" s="97">
        <v>0</v>
      </c>
      <c r="I805" s="240">
        <f t="shared" si="23"/>
        <v>0</v>
      </c>
    </row>
    <row r="806" spans="1:9" x14ac:dyDescent="0.15">
      <c r="A806" s="89"/>
      <c r="B806" s="214" t="s">
        <v>74</v>
      </c>
      <c r="C806" s="89" t="s">
        <v>75</v>
      </c>
      <c r="D806" s="92">
        <v>0</v>
      </c>
      <c r="E806" s="92">
        <v>0</v>
      </c>
      <c r="F806" s="92">
        <v>0</v>
      </c>
      <c r="G806" s="140">
        <v>0</v>
      </c>
      <c r="H806" s="97">
        <v>0</v>
      </c>
      <c r="I806" s="240">
        <f t="shared" si="23"/>
        <v>0</v>
      </c>
    </row>
    <row r="807" spans="1:9" x14ac:dyDescent="0.15">
      <c r="A807" s="89"/>
      <c r="B807" s="214" t="s">
        <v>76</v>
      </c>
      <c r="C807" s="89" t="s">
        <v>77</v>
      </c>
      <c r="D807" s="92">
        <v>0</v>
      </c>
      <c r="E807" s="92">
        <v>0</v>
      </c>
      <c r="F807" s="92">
        <v>0</v>
      </c>
      <c r="G807" s="140">
        <v>0</v>
      </c>
      <c r="H807" s="97">
        <v>0</v>
      </c>
      <c r="I807" s="240">
        <f t="shared" si="23"/>
        <v>0</v>
      </c>
    </row>
    <row r="808" spans="1:9" x14ac:dyDescent="0.15">
      <c r="A808" s="89"/>
      <c r="B808" s="214" t="s">
        <v>1052</v>
      </c>
      <c r="C808" s="89" t="s">
        <v>78</v>
      </c>
      <c r="D808" s="92">
        <v>0</v>
      </c>
      <c r="E808" s="92">
        <v>0</v>
      </c>
      <c r="F808" s="92">
        <v>0</v>
      </c>
      <c r="G808" s="140">
        <v>0</v>
      </c>
      <c r="H808" s="97">
        <v>0</v>
      </c>
      <c r="I808" s="240">
        <f t="shared" si="23"/>
        <v>0</v>
      </c>
    </row>
    <row r="809" spans="1:9" x14ac:dyDescent="0.15">
      <c r="A809" s="89"/>
      <c r="B809" s="214" t="s">
        <v>81</v>
      </c>
      <c r="C809" s="89" t="s">
        <v>88</v>
      </c>
      <c r="D809" s="92">
        <v>0</v>
      </c>
      <c r="E809" s="92">
        <v>0</v>
      </c>
      <c r="F809" s="92">
        <v>0</v>
      </c>
      <c r="G809" s="140">
        <v>0</v>
      </c>
      <c r="H809" s="97">
        <v>0</v>
      </c>
      <c r="I809" s="240">
        <f t="shared" si="23"/>
        <v>0</v>
      </c>
    </row>
    <row r="810" spans="1:9" x14ac:dyDescent="0.15">
      <c r="A810" s="89"/>
      <c r="B810" s="214" t="s">
        <v>82</v>
      </c>
      <c r="C810" s="89" t="s">
        <v>89</v>
      </c>
      <c r="D810" s="92">
        <v>0</v>
      </c>
      <c r="E810" s="92">
        <v>0</v>
      </c>
      <c r="F810" s="92">
        <v>0</v>
      </c>
      <c r="G810" s="140">
        <v>0</v>
      </c>
      <c r="H810" s="97">
        <v>0</v>
      </c>
      <c r="I810" s="240">
        <f t="shared" si="23"/>
        <v>0</v>
      </c>
    </row>
    <row r="811" spans="1:9" x14ac:dyDescent="0.15">
      <c r="A811" s="89"/>
      <c r="B811" s="214" t="s">
        <v>86</v>
      </c>
      <c r="C811" s="89" t="s">
        <v>1080</v>
      </c>
      <c r="D811" s="92">
        <v>0</v>
      </c>
      <c r="E811" s="92">
        <v>0</v>
      </c>
      <c r="F811" s="92">
        <v>0</v>
      </c>
      <c r="G811" s="140">
        <v>0</v>
      </c>
      <c r="H811" s="97">
        <v>0</v>
      </c>
      <c r="I811" s="240">
        <f t="shared" si="23"/>
        <v>0</v>
      </c>
    </row>
    <row r="812" spans="1:9" x14ac:dyDescent="0.15">
      <c r="A812" s="89"/>
      <c r="B812" s="333" t="s">
        <v>485</v>
      </c>
      <c r="C812" s="286" t="s">
        <v>508</v>
      </c>
      <c r="D812" s="92">
        <v>0</v>
      </c>
      <c r="E812" s="92">
        <v>0</v>
      </c>
      <c r="F812" s="92">
        <v>0</v>
      </c>
      <c r="G812" s="140">
        <v>0</v>
      </c>
      <c r="H812" s="97">
        <v>0</v>
      </c>
      <c r="I812" s="240">
        <f t="shared" si="23"/>
        <v>0</v>
      </c>
    </row>
    <row r="813" spans="1:9" x14ac:dyDescent="0.15">
      <c r="A813" s="89"/>
      <c r="B813" s="214" t="s">
        <v>1081</v>
      </c>
      <c r="C813" s="89" t="s">
        <v>591</v>
      </c>
      <c r="D813" s="92">
        <v>0</v>
      </c>
      <c r="E813" s="92">
        <v>0</v>
      </c>
      <c r="F813" s="92">
        <v>0</v>
      </c>
      <c r="G813" s="140">
        <v>0</v>
      </c>
      <c r="H813" s="97">
        <v>0</v>
      </c>
      <c r="I813" s="240">
        <f t="shared" si="23"/>
        <v>0</v>
      </c>
    </row>
    <row r="814" spans="1:9" x14ac:dyDescent="0.15">
      <c r="A814" s="89"/>
      <c r="B814" s="214" t="s">
        <v>1082</v>
      </c>
      <c r="C814" s="89" t="s">
        <v>592</v>
      </c>
      <c r="D814" s="92">
        <v>0</v>
      </c>
      <c r="E814" s="92">
        <v>0</v>
      </c>
      <c r="F814" s="92">
        <v>0</v>
      </c>
      <c r="G814" s="140">
        <v>0</v>
      </c>
      <c r="H814" s="97">
        <v>0</v>
      </c>
      <c r="I814" s="240">
        <f t="shared" si="23"/>
        <v>0</v>
      </c>
    </row>
    <row r="815" spans="1:9" x14ac:dyDescent="0.15">
      <c r="A815" s="89"/>
      <c r="B815" s="214" t="s">
        <v>1083</v>
      </c>
      <c r="C815" s="89" t="s">
        <v>593</v>
      </c>
      <c r="D815" s="92">
        <v>0</v>
      </c>
      <c r="E815" s="92">
        <v>0</v>
      </c>
      <c r="F815" s="92">
        <v>0</v>
      </c>
      <c r="G815" s="140">
        <v>0</v>
      </c>
      <c r="H815" s="97">
        <v>0</v>
      </c>
      <c r="I815" s="240">
        <f t="shared" si="23"/>
        <v>0</v>
      </c>
    </row>
    <row r="816" spans="1:9" x14ac:dyDescent="0.15">
      <c r="A816" s="89"/>
      <c r="B816" s="214" t="s">
        <v>1084</v>
      </c>
      <c r="C816" s="89" t="s">
        <v>594</v>
      </c>
      <c r="D816" s="92">
        <v>0</v>
      </c>
      <c r="E816" s="92">
        <v>0</v>
      </c>
      <c r="F816" s="92">
        <v>0</v>
      </c>
      <c r="G816" s="140">
        <v>0</v>
      </c>
      <c r="H816" s="97">
        <v>0</v>
      </c>
      <c r="I816" s="240">
        <f t="shared" si="23"/>
        <v>0</v>
      </c>
    </row>
    <row r="817" spans="1:9" x14ac:dyDescent="0.15">
      <c r="A817" s="89"/>
      <c r="B817" s="214" t="s">
        <v>1085</v>
      </c>
      <c r="C817" s="89" t="s">
        <v>139</v>
      </c>
      <c r="D817" s="92">
        <v>0</v>
      </c>
      <c r="E817" s="92">
        <v>0</v>
      </c>
      <c r="F817" s="92">
        <v>0</v>
      </c>
      <c r="G817" s="140">
        <v>0</v>
      </c>
      <c r="H817" s="97">
        <v>0</v>
      </c>
      <c r="I817" s="240">
        <f t="shared" si="23"/>
        <v>0</v>
      </c>
    </row>
    <row r="818" spans="1:9" x14ac:dyDescent="0.15">
      <c r="A818" s="89"/>
      <c r="B818" s="214" t="s">
        <v>1086</v>
      </c>
      <c r="C818" s="89" t="s">
        <v>140</v>
      </c>
      <c r="D818" s="92">
        <v>0</v>
      </c>
      <c r="E818" s="92">
        <v>0</v>
      </c>
      <c r="F818" s="92">
        <v>0</v>
      </c>
      <c r="G818" s="140">
        <v>0</v>
      </c>
      <c r="H818" s="97">
        <v>0</v>
      </c>
      <c r="I818" s="240">
        <f t="shared" si="23"/>
        <v>0</v>
      </c>
    </row>
    <row r="819" spans="1:9" x14ac:dyDescent="0.15">
      <c r="A819" s="89"/>
      <c r="B819" s="214" t="s">
        <v>1087</v>
      </c>
      <c r="C819" s="89" t="s">
        <v>595</v>
      </c>
      <c r="D819" s="92">
        <v>0</v>
      </c>
      <c r="E819" s="92">
        <v>0</v>
      </c>
      <c r="F819" s="92">
        <v>0</v>
      </c>
      <c r="G819" s="140">
        <v>0</v>
      </c>
      <c r="H819" s="97">
        <v>0</v>
      </c>
      <c r="I819" s="240">
        <f t="shared" si="23"/>
        <v>0</v>
      </c>
    </row>
    <row r="820" spans="1:9" x14ac:dyDescent="0.15">
      <c r="A820" s="89"/>
      <c r="B820" s="214" t="s">
        <v>1088</v>
      </c>
      <c r="C820" s="89" t="s">
        <v>597</v>
      </c>
      <c r="D820" s="92">
        <v>0</v>
      </c>
      <c r="E820" s="92">
        <v>0</v>
      </c>
      <c r="F820" s="92">
        <v>0</v>
      </c>
      <c r="G820" s="140">
        <v>0</v>
      </c>
      <c r="H820" s="97">
        <v>0</v>
      </c>
      <c r="I820" s="240">
        <f t="shared" si="23"/>
        <v>0</v>
      </c>
    </row>
    <row r="821" spans="1:9" x14ac:dyDescent="0.15">
      <c r="A821" s="89"/>
      <c r="B821" s="214" t="s">
        <v>598</v>
      </c>
      <c r="C821" s="89" t="s">
        <v>603</v>
      </c>
      <c r="D821" s="92">
        <v>0</v>
      </c>
      <c r="E821" s="92">
        <v>0</v>
      </c>
      <c r="F821" s="92">
        <v>0</v>
      </c>
      <c r="G821" s="140">
        <v>0</v>
      </c>
      <c r="H821" s="97">
        <v>0</v>
      </c>
      <c r="I821" s="240">
        <f t="shared" si="23"/>
        <v>0</v>
      </c>
    </row>
    <row r="822" spans="1:9" x14ac:dyDescent="0.15">
      <c r="A822" s="89"/>
      <c r="B822" s="214" t="s">
        <v>599</v>
      </c>
      <c r="C822" s="89" t="s">
        <v>107</v>
      </c>
      <c r="D822" s="92">
        <v>0</v>
      </c>
      <c r="E822" s="92">
        <v>0</v>
      </c>
      <c r="F822" s="92">
        <v>0</v>
      </c>
      <c r="G822" s="140">
        <v>0</v>
      </c>
      <c r="H822" s="97">
        <v>0</v>
      </c>
      <c r="I822" s="240">
        <f t="shared" si="23"/>
        <v>0</v>
      </c>
    </row>
    <row r="823" spans="1:9" x14ac:dyDescent="0.15">
      <c r="A823" s="89"/>
      <c r="B823" s="214" t="s">
        <v>600</v>
      </c>
      <c r="C823" s="89" t="s">
        <v>108</v>
      </c>
      <c r="D823" s="92">
        <v>0</v>
      </c>
      <c r="E823" s="92">
        <v>0</v>
      </c>
      <c r="F823" s="92">
        <v>0</v>
      </c>
      <c r="G823" s="140">
        <v>0</v>
      </c>
      <c r="H823" s="97">
        <v>0</v>
      </c>
      <c r="I823" s="240">
        <f t="shared" si="23"/>
        <v>0</v>
      </c>
    </row>
    <row r="824" spans="1:9" x14ac:dyDescent="0.15">
      <c r="A824" s="89"/>
      <c r="B824" s="214" t="s">
        <v>601</v>
      </c>
      <c r="C824" s="89" t="s">
        <v>109</v>
      </c>
      <c r="D824" s="92">
        <v>0</v>
      </c>
      <c r="E824" s="92">
        <v>0</v>
      </c>
      <c r="F824" s="92">
        <v>0</v>
      </c>
      <c r="G824" s="140">
        <v>0</v>
      </c>
      <c r="H824" s="97">
        <v>0</v>
      </c>
      <c r="I824" s="240">
        <f t="shared" si="23"/>
        <v>0</v>
      </c>
    </row>
    <row r="825" spans="1:9" x14ac:dyDescent="0.15">
      <c r="A825" s="89"/>
      <c r="B825" s="214" t="s">
        <v>1053</v>
      </c>
      <c r="C825" s="89" t="s">
        <v>110</v>
      </c>
      <c r="D825" s="92">
        <v>0</v>
      </c>
      <c r="E825" s="92">
        <v>0</v>
      </c>
      <c r="F825" s="92">
        <v>0</v>
      </c>
      <c r="G825" s="140">
        <v>0</v>
      </c>
      <c r="H825" s="97">
        <v>0</v>
      </c>
      <c r="I825" s="240">
        <f t="shared" si="23"/>
        <v>0</v>
      </c>
    </row>
    <row r="826" spans="1:9" x14ac:dyDescent="0.15">
      <c r="A826" s="89"/>
      <c r="B826" s="214" t="s">
        <v>602</v>
      </c>
      <c r="C826" s="89" t="s">
        <v>111</v>
      </c>
      <c r="D826" s="92">
        <v>0</v>
      </c>
      <c r="E826" s="92">
        <v>0</v>
      </c>
      <c r="F826" s="92">
        <v>0</v>
      </c>
      <c r="G826" s="140">
        <v>0</v>
      </c>
      <c r="H826" s="97">
        <v>0</v>
      </c>
      <c r="I826" s="240">
        <f t="shared" si="23"/>
        <v>0</v>
      </c>
    </row>
    <row r="827" spans="1:9" x14ac:dyDescent="0.15">
      <c r="A827" s="89"/>
      <c r="B827" s="214" t="s">
        <v>1054</v>
      </c>
      <c r="C827" s="89" t="s">
        <v>114</v>
      </c>
      <c r="D827" s="92">
        <v>0</v>
      </c>
      <c r="E827" s="92">
        <v>0</v>
      </c>
      <c r="F827" s="92">
        <v>0</v>
      </c>
      <c r="G827" s="140">
        <v>0</v>
      </c>
      <c r="H827" s="97">
        <v>0</v>
      </c>
      <c r="I827" s="240">
        <f t="shared" si="23"/>
        <v>0</v>
      </c>
    </row>
    <row r="828" spans="1:9" x14ac:dyDescent="0.15">
      <c r="A828" s="89"/>
      <c r="B828" s="214" t="s">
        <v>451</v>
      </c>
      <c r="C828" s="89" t="s">
        <v>119</v>
      </c>
      <c r="D828" s="92">
        <v>0</v>
      </c>
      <c r="E828" s="92">
        <v>0</v>
      </c>
      <c r="F828" s="92">
        <v>0</v>
      </c>
      <c r="G828" s="140">
        <v>0</v>
      </c>
      <c r="H828" s="97">
        <v>0</v>
      </c>
      <c r="I828" s="240">
        <f t="shared" si="23"/>
        <v>0</v>
      </c>
    </row>
    <row r="829" spans="1:9" x14ac:dyDescent="0.15">
      <c r="A829" s="89"/>
      <c r="B829" s="214" t="s">
        <v>447</v>
      </c>
      <c r="C829" s="89" t="s">
        <v>121</v>
      </c>
      <c r="D829" s="92">
        <v>0</v>
      </c>
      <c r="E829" s="92">
        <v>0</v>
      </c>
      <c r="F829" s="92">
        <v>0</v>
      </c>
      <c r="G829" s="140">
        <v>0</v>
      </c>
      <c r="H829" s="97">
        <v>0</v>
      </c>
      <c r="I829" s="240">
        <f t="shared" si="23"/>
        <v>0</v>
      </c>
    </row>
    <row r="830" spans="1:9" x14ac:dyDescent="0.15">
      <c r="A830" s="89"/>
      <c r="B830" s="214" t="s">
        <v>1055</v>
      </c>
      <c r="C830" s="89" t="s">
        <v>127</v>
      </c>
      <c r="D830" s="92">
        <v>0</v>
      </c>
      <c r="E830" s="92">
        <v>0</v>
      </c>
      <c r="F830" s="92">
        <v>0</v>
      </c>
      <c r="G830" s="140">
        <v>0</v>
      </c>
      <c r="H830" s="97">
        <v>0</v>
      </c>
      <c r="I830" s="240">
        <f t="shared" si="23"/>
        <v>0</v>
      </c>
    </row>
    <row r="831" spans="1:9" x14ac:dyDescent="0.15">
      <c r="A831" s="89"/>
      <c r="B831" s="214" t="s">
        <v>123</v>
      </c>
      <c r="C831" s="89" t="s">
        <v>128</v>
      </c>
      <c r="D831" s="92">
        <v>0</v>
      </c>
      <c r="E831" s="92">
        <v>0</v>
      </c>
      <c r="F831" s="92">
        <v>0</v>
      </c>
      <c r="G831" s="140">
        <v>0</v>
      </c>
      <c r="H831" s="97">
        <v>0</v>
      </c>
      <c r="I831" s="240">
        <f t="shared" si="23"/>
        <v>0</v>
      </c>
    </row>
    <row r="832" spans="1:9" x14ac:dyDescent="0.15">
      <c r="A832" s="89"/>
      <c r="B832" s="214" t="s">
        <v>124</v>
      </c>
      <c r="C832" s="89" t="s">
        <v>129</v>
      </c>
      <c r="D832" s="92">
        <v>0</v>
      </c>
      <c r="E832" s="92">
        <v>0</v>
      </c>
      <c r="F832" s="92">
        <v>0</v>
      </c>
      <c r="G832" s="140">
        <v>0</v>
      </c>
      <c r="H832" s="97">
        <v>0</v>
      </c>
      <c r="I832" s="240">
        <f t="shared" si="23"/>
        <v>0</v>
      </c>
    </row>
    <row r="833" spans="1:9" ht="11.25" thickBot="1" x14ac:dyDescent="0.2">
      <c r="A833" s="89"/>
      <c r="B833" s="214" t="s">
        <v>125</v>
      </c>
      <c r="C833" s="89" t="s">
        <v>130</v>
      </c>
      <c r="D833" s="92">
        <v>0</v>
      </c>
      <c r="E833" s="92">
        <v>0</v>
      </c>
      <c r="F833" s="92">
        <v>0</v>
      </c>
      <c r="G833" s="140">
        <v>0</v>
      </c>
      <c r="H833" s="97">
        <v>0</v>
      </c>
      <c r="I833" s="240">
        <f t="shared" si="23"/>
        <v>0</v>
      </c>
    </row>
    <row r="834" spans="1:9" ht="12" thickTop="1" thickBot="1" x14ac:dyDescent="0.2">
      <c r="A834" s="89"/>
      <c r="B834" s="214"/>
      <c r="C834" s="89" t="s">
        <v>276</v>
      </c>
      <c r="D834" s="111">
        <f>SUM(D802:D833)</f>
        <v>0</v>
      </c>
      <c r="E834" s="111">
        <f>SUM(E802:E833)</f>
        <v>0</v>
      </c>
      <c r="F834" s="111">
        <f>SUM(F802:F833)</f>
        <v>0</v>
      </c>
      <c r="G834" s="111">
        <f>SUM(G802:G833)</f>
        <v>0</v>
      </c>
      <c r="H834" s="111">
        <f>SUM(H802:H833)</f>
        <v>0</v>
      </c>
      <c r="I834" s="111">
        <f t="shared" si="23"/>
        <v>0</v>
      </c>
    </row>
    <row r="835" spans="1:9" ht="11.25" thickTop="1" x14ac:dyDescent="0.15">
      <c r="A835" s="89"/>
      <c r="B835" s="89"/>
      <c r="C835" s="89"/>
      <c r="D835" s="3"/>
      <c r="E835" s="3"/>
      <c r="F835" s="3"/>
      <c r="G835" s="3"/>
      <c r="H835" s="3"/>
      <c r="I835" s="128"/>
    </row>
    <row r="836" spans="1:9" x14ac:dyDescent="0.15">
      <c r="A836" s="215" t="s">
        <v>277</v>
      </c>
      <c r="B836" s="89"/>
      <c r="C836" s="89"/>
      <c r="D836" s="3"/>
      <c r="E836" s="3"/>
      <c r="F836" s="3"/>
      <c r="G836" s="3"/>
      <c r="H836" s="3"/>
      <c r="I836" s="128"/>
    </row>
    <row r="837" spans="1:9" x14ac:dyDescent="0.15">
      <c r="B837" s="214" t="s">
        <v>1048</v>
      </c>
      <c r="C837" s="89" t="s">
        <v>1186</v>
      </c>
      <c r="D837" s="95">
        <v>0</v>
      </c>
      <c r="E837" s="95">
        <v>0</v>
      </c>
      <c r="F837" s="95">
        <v>0</v>
      </c>
      <c r="G837" s="95">
        <v>0</v>
      </c>
      <c r="H837" s="97">
        <v>0</v>
      </c>
      <c r="I837" s="240">
        <f>SUM(G837+H837)</f>
        <v>0</v>
      </c>
    </row>
    <row r="838" spans="1:9" x14ac:dyDescent="0.15">
      <c r="A838" s="89"/>
      <c r="B838" s="214" t="s">
        <v>1049</v>
      </c>
      <c r="C838" s="89" t="s">
        <v>1474</v>
      </c>
      <c r="D838" s="95">
        <v>0</v>
      </c>
      <c r="E838" s="95">
        <v>0</v>
      </c>
      <c r="F838" s="95">
        <v>0</v>
      </c>
      <c r="G838" s="95">
        <v>0</v>
      </c>
      <c r="H838" s="97">
        <v>0</v>
      </c>
      <c r="I838" s="240">
        <f>SUM(G838+H838)</f>
        <v>0</v>
      </c>
    </row>
    <row r="839" spans="1:9" x14ac:dyDescent="0.15">
      <c r="A839" s="89"/>
      <c r="B839" s="214" t="s">
        <v>1050</v>
      </c>
      <c r="C839" s="89" t="s">
        <v>72</v>
      </c>
      <c r="D839" s="92">
        <v>0</v>
      </c>
      <c r="E839" s="92">
        <v>0</v>
      </c>
      <c r="F839" s="92">
        <v>0</v>
      </c>
      <c r="G839" s="92">
        <v>0</v>
      </c>
      <c r="H839" s="97">
        <v>0</v>
      </c>
      <c r="I839" s="240">
        <f t="shared" ref="I839:I869" si="24">SUM(G839+H839)</f>
        <v>0</v>
      </c>
    </row>
    <row r="840" spans="1:9" x14ac:dyDescent="0.15">
      <c r="A840" s="89"/>
      <c r="B840" s="214" t="s">
        <v>1051</v>
      </c>
      <c r="C840" s="89" t="s">
        <v>73</v>
      </c>
      <c r="D840" s="92">
        <v>0</v>
      </c>
      <c r="E840" s="92">
        <v>0</v>
      </c>
      <c r="F840" s="92">
        <v>0</v>
      </c>
      <c r="G840" s="92">
        <v>0</v>
      </c>
      <c r="H840" s="97">
        <v>0</v>
      </c>
      <c r="I840" s="240">
        <f t="shared" si="24"/>
        <v>0</v>
      </c>
    </row>
    <row r="841" spans="1:9" x14ac:dyDescent="0.15">
      <c r="A841" s="89"/>
      <c r="B841" s="214" t="s">
        <v>74</v>
      </c>
      <c r="C841" s="89" t="s">
        <v>75</v>
      </c>
      <c r="D841" s="92">
        <v>0</v>
      </c>
      <c r="E841" s="92">
        <v>0</v>
      </c>
      <c r="F841" s="92">
        <v>0</v>
      </c>
      <c r="G841" s="92">
        <v>0</v>
      </c>
      <c r="H841" s="97">
        <v>0</v>
      </c>
      <c r="I841" s="240">
        <f t="shared" si="24"/>
        <v>0</v>
      </c>
    </row>
    <row r="842" spans="1:9" x14ac:dyDescent="0.15">
      <c r="A842" s="89"/>
      <c r="B842" s="214" t="s">
        <v>76</v>
      </c>
      <c r="C842" s="89" t="s">
        <v>77</v>
      </c>
      <c r="D842" s="92">
        <v>0</v>
      </c>
      <c r="E842" s="92">
        <v>0</v>
      </c>
      <c r="F842" s="92">
        <v>0</v>
      </c>
      <c r="G842" s="92">
        <v>0</v>
      </c>
      <c r="H842" s="97">
        <v>0</v>
      </c>
      <c r="I842" s="240">
        <f t="shared" si="24"/>
        <v>0</v>
      </c>
    </row>
    <row r="843" spans="1:9" x14ac:dyDescent="0.15">
      <c r="A843" s="89"/>
      <c r="B843" s="214" t="s">
        <v>1052</v>
      </c>
      <c r="C843" s="89" t="s">
        <v>78</v>
      </c>
      <c r="D843" s="92">
        <v>0</v>
      </c>
      <c r="E843" s="92">
        <v>0</v>
      </c>
      <c r="F843" s="92">
        <v>0</v>
      </c>
      <c r="G843" s="92">
        <v>0</v>
      </c>
      <c r="H843" s="97">
        <v>0</v>
      </c>
      <c r="I843" s="240">
        <f t="shared" si="24"/>
        <v>0</v>
      </c>
    </row>
    <row r="844" spans="1:9" x14ac:dyDescent="0.15">
      <c r="A844" s="89"/>
      <c r="B844" s="214" t="s">
        <v>81</v>
      </c>
      <c r="C844" s="89" t="s">
        <v>88</v>
      </c>
      <c r="D844" s="92">
        <v>0</v>
      </c>
      <c r="E844" s="92">
        <v>0</v>
      </c>
      <c r="F844" s="92">
        <v>0</v>
      </c>
      <c r="G844" s="92">
        <v>0</v>
      </c>
      <c r="H844" s="97">
        <v>0</v>
      </c>
      <c r="I844" s="240">
        <f t="shared" si="24"/>
        <v>0</v>
      </c>
    </row>
    <row r="845" spans="1:9" x14ac:dyDescent="0.15">
      <c r="A845" s="89"/>
      <c r="B845" s="214" t="s">
        <v>82</v>
      </c>
      <c r="C845" s="89" t="s">
        <v>89</v>
      </c>
      <c r="D845" s="92">
        <v>0</v>
      </c>
      <c r="E845" s="92">
        <v>0</v>
      </c>
      <c r="F845" s="92">
        <v>0</v>
      </c>
      <c r="G845" s="92">
        <v>0</v>
      </c>
      <c r="H845" s="97">
        <v>0</v>
      </c>
      <c r="I845" s="240">
        <f t="shared" si="24"/>
        <v>0</v>
      </c>
    </row>
    <row r="846" spans="1:9" x14ac:dyDescent="0.15">
      <c r="A846" s="89"/>
      <c r="B846" s="214" t="s">
        <v>86</v>
      </c>
      <c r="C846" s="89" t="s">
        <v>1080</v>
      </c>
      <c r="D846" s="92">
        <v>0</v>
      </c>
      <c r="E846" s="92">
        <v>0</v>
      </c>
      <c r="F846" s="92">
        <v>0</v>
      </c>
      <c r="G846" s="92">
        <v>0</v>
      </c>
      <c r="H846" s="97">
        <v>0</v>
      </c>
      <c r="I846" s="240">
        <f t="shared" si="24"/>
        <v>0</v>
      </c>
    </row>
    <row r="847" spans="1:9" x14ac:dyDescent="0.15">
      <c r="A847" s="89"/>
      <c r="B847" s="333" t="s">
        <v>485</v>
      </c>
      <c r="C847" s="286" t="s">
        <v>508</v>
      </c>
      <c r="D847" s="92">
        <v>0</v>
      </c>
      <c r="E847" s="92">
        <v>0</v>
      </c>
      <c r="F847" s="92">
        <v>0</v>
      </c>
      <c r="G847" s="92">
        <v>0</v>
      </c>
      <c r="H847" s="97">
        <v>0</v>
      </c>
      <c r="I847" s="240">
        <f t="shared" si="24"/>
        <v>0</v>
      </c>
    </row>
    <row r="848" spans="1:9" x14ac:dyDescent="0.15">
      <c r="A848" s="89"/>
      <c r="B848" s="214" t="s">
        <v>1081</v>
      </c>
      <c r="C848" s="89" t="s">
        <v>591</v>
      </c>
      <c r="D848" s="92">
        <v>0</v>
      </c>
      <c r="E848" s="92">
        <v>0</v>
      </c>
      <c r="F848" s="92">
        <v>0</v>
      </c>
      <c r="G848" s="92">
        <v>0</v>
      </c>
      <c r="H848" s="97">
        <v>0</v>
      </c>
      <c r="I848" s="240">
        <f t="shared" si="24"/>
        <v>0</v>
      </c>
    </row>
    <row r="849" spans="1:9" x14ac:dyDescent="0.15">
      <c r="A849" s="89"/>
      <c r="B849" s="214" t="s">
        <v>1082</v>
      </c>
      <c r="C849" s="89" t="s">
        <v>592</v>
      </c>
      <c r="D849" s="92">
        <v>0</v>
      </c>
      <c r="E849" s="92">
        <v>0</v>
      </c>
      <c r="F849" s="92">
        <v>0</v>
      </c>
      <c r="G849" s="92">
        <v>0</v>
      </c>
      <c r="H849" s="97">
        <v>0</v>
      </c>
      <c r="I849" s="240">
        <f t="shared" si="24"/>
        <v>0</v>
      </c>
    </row>
    <row r="850" spans="1:9" x14ac:dyDescent="0.15">
      <c r="A850" s="89"/>
      <c r="B850" s="214" t="s">
        <v>1083</v>
      </c>
      <c r="C850" s="89" t="s">
        <v>593</v>
      </c>
      <c r="D850" s="92">
        <v>0</v>
      </c>
      <c r="E850" s="92">
        <v>0</v>
      </c>
      <c r="F850" s="92">
        <v>0</v>
      </c>
      <c r="G850" s="92">
        <v>0</v>
      </c>
      <c r="H850" s="97">
        <v>0</v>
      </c>
      <c r="I850" s="240">
        <f t="shared" si="24"/>
        <v>0</v>
      </c>
    </row>
    <row r="851" spans="1:9" x14ac:dyDescent="0.15">
      <c r="A851" s="89"/>
      <c r="B851" s="214" t="s">
        <v>1084</v>
      </c>
      <c r="C851" s="89" t="s">
        <v>594</v>
      </c>
      <c r="D851" s="92">
        <v>0</v>
      </c>
      <c r="E851" s="92">
        <v>0</v>
      </c>
      <c r="F851" s="92">
        <v>0</v>
      </c>
      <c r="G851" s="92">
        <v>0</v>
      </c>
      <c r="H851" s="97">
        <v>0</v>
      </c>
      <c r="I851" s="240">
        <f t="shared" si="24"/>
        <v>0</v>
      </c>
    </row>
    <row r="852" spans="1:9" x14ac:dyDescent="0.15">
      <c r="A852" s="89"/>
      <c r="B852" s="214" t="s">
        <v>1085</v>
      </c>
      <c r="C852" s="89" t="s">
        <v>139</v>
      </c>
      <c r="D852" s="92">
        <v>0</v>
      </c>
      <c r="E852" s="92">
        <v>0</v>
      </c>
      <c r="F852" s="92">
        <v>0</v>
      </c>
      <c r="G852" s="92">
        <v>0</v>
      </c>
      <c r="H852" s="97">
        <v>0</v>
      </c>
      <c r="I852" s="240">
        <f t="shared" si="24"/>
        <v>0</v>
      </c>
    </row>
    <row r="853" spans="1:9" x14ac:dyDescent="0.15">
      <c r="A853" s="89"/>
      <c r="B853" s="214" t="s">
        <v>1086</v>
      </c>
      <c r="C853" s="89" t="s">
        <v>140</v>
      </c>
      <c r="D853" s="92">
        <v>0</v>
      </c>
      <c r="E853" s="92">
        <v>0</v>
      </c>
      <c r="F853" s="92">
        <v>0</v>
      </c>
      <c r="G853" s="92">
        <v>0</v>
      </c>
      <c r="H853" s="97">
        <v>0</v>
      </c>
      <c r="I853" s="240">
        <f t="shared" si="24"/>
        <v>0</v>
      </c>
    </row>
    <row r="854" spans="1:9" x14ac:dyDescent="0.15">
      <c r="A854" s="89"/>
      <c r="B854" s="214" t="s">
        <v>1087</v>
      </c>
      <c r="C854" s="89" t="s">
        <v>595</v>
      </c>
      <c r="D854" s="92">
        <v>0</v>
      </c>
      <c r="E854" s="92">
        <v>0</v>
      </c>
      <c r="F854" s="92">
        <v>0</v>
      </c>
      <c r="G854" s="92">
        <v>0</v>
      </c>
      <c r="H854" s="97">
        <v>0</v>
      </c>
      <c r="I854" s="240">
        <f t="shared" si="24"/>
        <v>0</v>
      </c>
    </row>
    <row r="855" spans="1:9" x14ac:dyDescent="0.15">
      <c r="A855" s="89"/>
      <c r="B855" s="214" t="s">
        <v>1088</v>
      </c>
      <c r="C855" s="89" t="s">
        <v>597</v>
      </c>
      <c r="D855" s="92">
        <v>0</v>
      </c>
      <c r="E855" s="92">
        <v>0</v>
      </c>
      <c r="F855" s="92">
        <v>0</v>
      </c>
      <c r="G855" s="92">
        <v>0</v>
      </c>
      <c r="H855" s="97">
        <v>0</v>
      </c>
      <c r="I855" s="240">
        <f t="shared" si="24"/>
        <v>0</v>
      </c>
    </row>
    <row r="856" spans="1:9" x14ac:dyDescent="0.15">
      <c r="A856" s="89"/>
      <c r="B856" s="214" t="s">
        <v>598</v>
      </c>
      <c r="C856" s="89" t="s">
        <v>603</v>
      </c>
      <c r="D856" s="92">
        <v>0</v>
      </c>
      <c r="E856" s="92">
        <v>0</v>
      </c>
      <c r="F856" s="92">
        <v>0</v>
      </c>
      <c r="G856" s="92">
        <v>0</v>
      </c>
      <c r="H856" s="97">
        <v>0</v>
      </c>
      <c r="I856" s="240">
        <f t="shared" si="24"/>
        <v>0</v>
      </c>
    </row>
    <row r="857" spans="1:9" x14ac:dyDescent="0.15">
      <c r="A857" s="89"/>
      <c r="B857" s="214" t="s">
        <v>599</v>
      </c>
      <c r="C857" s="89" t="s">
        <v>107</v>
      </c>
      <c r="D857" s="92">
        <v>0</v>
      </c>
      <c r="E857" s="92">
        <v>0</v>
      </c>
      <c r="F857" s="92">
        <v>0</v>
      </c>
      <c r="G857" s="92">
        <v>0</v>
      </c>
      <c r="H857" s="97">
        <v>0</v>
      </c>
      <c r="I857" s="240">
        <f t="shared" si="24"/>
        <v>0</v>
      </c>
    </row>
    <row r="858" spans="1:9" x14ac:dyDescent="0.15">
      <c r="A858" s="89"/>
      <c r="B858" s="214" t="s">
        <v>600</v>
      </c>
      <c r="C858" s="89" t="s">
        <v>108</v>
      </c>
      <c r="D858" s="92">
        <v>0</v>
      </c>
      <c r="E858" s="92">
        <v>0</v>
      </c>
      <c r="F858" s="92">
        <v>0</v>
      </c>
      <c r="G858" s="92">
        <v>0</v>
      </c>
      <c r="H858" s="97">
        <v>0</v>
      </c>
      <c r="I858" s="240">
        <f t="shared" si="24"/>
        <v>0</v>
      </c>
    </row>
    <row r="859" spans="1:9" x14ac:dyDescent="0.15">
      <c r="A859" s="89"/>
      <c r="B859" s="214" t="s">
        <v>601</v>
      </c>
      <c r="C859" s="89" t="s">
        <v>109</v>
      </c>
      <c r="D859" s="92">
        <v>0</v>
      </c>
      <c r="E859" s="92">
        <v>0</v>
      </c>
      <c r="F859" s="92">
        <v>0</v>
      </c>
      <c r="G859" s="92">
        <v>0</v>
      </c>
      <c r="H859" s="97">
        <v>0</v>
      </c>
      <c r="I859" s="240">
        <f t="shared" si="24"/>
        <v>0</v>
      </c>
    </row>
    <row r="860" spans="1:9" x14ac:dyDescent="0.15">
      <c r="A860" s="89"/>
      <c r="B860" s="214" t="s">
        <v>1053</v>
      </c>
      <c r="C860" s="89" t="s">
        <v>110</v>
      </c>
      <c r="D860" s="92">
        <v>0</v>
      </c>
      <c r="E860" s="92">
        <v>0</v>
      </c>
      <c r="F860" s="92">
        <v>0</v>
      </c>
      <c r="G860" s="92">
        <v>0</v>
      </c>
      <c r="H860" s="97">
        <v>0</v>
      </c>
      <c r="I860" s="240">
        <f t="shared" si="24"/>
        <v>0</v>
      </c>
    </row>
    <row r="861" spans="1:9" x14ac:dyDescent="0.15">
      <c r="A861" s="89"/>
      <c r="B861" s="214" t="s">
        <v>602</v>
      </c>
      <c r="C861" s="89" t="s">
        <v>111</v>
      </c>
      <c r="D861" s="92">
        <v>0</v>
      </c>
      <c r="E861" s="92">
        <v>0</v>
      </c>
      <c r="F861" s="92">
        <v>0</v>
      </c>
      <c r="G861" s="92">
        <v>0</v>
      </c>
      <c r="H861" s="97">
        <v>0</v>
      </c>
      <c r="I861" s="240">
        <f t="shared" si="24"/>
        <v>0</v>
      </c>
    </row>
    <row r="862" spans="1:9" x14ac:dyDescent="0.15">
      <c r="A862" s="89"/>
      <c r="B862" s="214" t="s">
        <v>1054</v>
      </c>
      <c r="C862" s="89" t="s">
        <v>114</v>
      </c>
      <c r="D862" s="92">
        <v>0</v>
      </c>
      <c r="E862" s="92">
        <v>0</v>
      </c>
      <c r="F862" s="92">
        <v>0</v>
      </c>
      <c r="G862" s="92">
        <v>0</v>
      </c>
      <c r="H862" s="97">
        <v>0</v>
      </c>
      <c r="I862" s="240">
        <f t="shared" si="24"/>
        <v>0</v>
      </c>
    </row>
    <row r="863" spans="1:9" x14ac:dyDescent="0.15">
      <c r="A863" s="89"/>
      <c r="B863" s="214" t="s">
        <v>451</v>
      </c>
      <c r="C863" s="89" t="s">
        <v>119</v>
      </c>
      <c r="D863" s="92">
        <v>0</v>
      </c>
      <c r="E863" s="92">
        <v>0</v>
      </c>
      <c r="F863" s="92">
        <v>0</v>
      </c>
      <c r="G863" s="92">
        <v>0</v>
      </c>
      <c r="H863" s="97">
        <v>0</v>
      </c>
      <c r="I863" s="240">
        <f t="shared" si="24"/>
        <v>0</v>
      </c>
    </row>
    <row r="864" spans="1:9" x14ac:dyDescent="0.15">
      <c r="A864" s="89"/>
      <c r="B864" s="214" t="s">
        <v>447</v>
      </c>
      <c r="C864" s="89" t="s">
        <v>121</v>
      </c>
      <c r="D864" s="92">
        <v>0</v>
      </c>
      <c r="E864" s="92">
        <v>0</v>
      </c>
      <c r="F864" s="92">
        <v>0</v>
      </c>
      <c r="G864" s="92">
        <v>0</v>
      </c>
      <c r="H864" s="97">
        <v>0</v>
      </c>
      <c r="I864" s="240">
        <f t="shared" si="24"/>
        <v>0</v>
      </c>
    </row>
    <row r="865" spans="1:9" x14ac:dyDescent="0.15">
      <c r="A865" s="89"/>
      <c r="B865" s="214" t="s">
        <v>1055</v>
      </c>
      <c r="C865" s="89" t="s">
        <v>127</v>
      </c>
      <c r="D865" s="92">
        <v>0</v>
      </c>
      <c r="E865" s="92">
        <v>0</v>
      </c>
      <c r="F865" s="92">
        <v>0</v>
      </c>
      <c r="G865" s="92">
        <v>0</v>
      </c>
      <c r="H865" s="97">
        <v>0</v>
      </c>
      <c r="I865" s="240">
        <f t="shared" si="24"/>
        <v>0</v>
      </c>
    </row>
    <row r="866" spans="1:9" x14ac:dyDescent="0.15">
      <c r="A866" s="89"/>
      <c r="B866" s="214" t="s">
        <v>123</v>
      </c>
      <c r="C866" s="89" t="s">
        <v>128</v>
      </c>
      <c r="D866" s="92">
        <v>0</v>
      </c>
      <c r="E866" s="92">
        <v>0</v>
      </c>
      <c r="F866" s="92">
        <v>0</v>
      </c>
      <c r="G866" s="92">
        <v>0</v>
      </c>
      <c r="H866" s="97">
        <v>0</v>
      </c>
      <c r="I866" s="240">
        <f t="shared" si="24"/>
        <v>0</v>
      </c>
    </row>
    <row r="867" spans="1:9" x14ac:dyDescent="0.15">
      <c r="A867" s="89"/>
      <c r="B867" s="214" t="s">
        <v>124</v>
      </c>
      <c r="C867" s="89" t="s">
        <v>129</v>
      </c>
      <c r="D867" s="92">
        <v>0</v>
      </c>
      <c r="E867" s="92">
        <v>0</v>
      </c>
      <c r="F867" s="92">
        <v>0</v>
      </c>
      <c r="G867" s="92">
        <v>0</v>
      </c>
      <c r="H867" s="97">
        <v>0</v>
      </c>
      <c r="I867" s="240">
        <f t="shared" si="24"/>
        <v>0</v>
      </c>
    </row>
    <row r="868" spans="1:9" ht="11.25" thickBot="1" x14ac:dyDescent="0.2">
      <c r="A868" s="89"/>
      <c r="B868" s="214" t="s">
        <v>125</v>
      </c>
      <c r="C868" s="89" t="s">
        <v>130</v>
      </c>
      <c r="D868" s="92">
        <v>0</v>
      </c>
      <c r="E868" s="92">
        <v>0</v>
      </c>
      <c r="F868" s="92">
        <v>0</v>
      </c>
      <c r="G868" s="92">
        <v>0</v>
      </c>
      <c r="H868" s="97">
        <v>0</v>
      </c>
      <c r="I868" s="240">
        <f t="shared" si="24"/>
        <v>0</v>
      </c>
    </row>
    <row r="869" spans="1:9" ht="12" thickTop="1" thickBot="1" x14ac:dyDescent="0.2">
      <c r="A869" s="89"/>
      <c r="B869" s="214"/>
      <c r="C869" s="89" t="s">
        <v>278</v>
      </c>
      <c r="D869" s="111">
        <f>SUM(D837:D868)</f>
        <v>0</v>
      </c>
      <c r="E869" s="111">
        <f>SUM(E837:E868)</f>
        <v>0</v>
      </c>
      <c r="F869" s="111">
        <f>SUM(F837:F868)</f>
        <v>0</v>
      </c>
      <c r="G869" s="111">
        <f>SUM(G837:G868)</f>
        <v>0</v>
      </c>
      <c r="H869" s="111">
        <f>SUM(H837:H868)</f>
        <v>0</v>
      </c>
      <c r="I869" s="111">
        <f t="shared" si="24"/>
        <v>0</v>
      </c>
    </row>
    <row r="870" spans="1:9" ht="11.25" thickTop="1" x14ac:dyDescent="0.15">
      <c r="A870" s="89"/>
      <c r="B870" s="89"/>
      <c r="C870" s="89"/>
      <c r="D870" s="3"/>
      <c r="E870" s="3"/>
      <c r="F870" s="3"/>
      <c r="G870" s="3"/>
      <c r="H870" s="3"/>
      <c r="I870" s="128"/>
    </row>
    <row r="871" spans="1:9" x14ac:dyDescent="0.15">
      <c r="A871" s="215" t="s">
        <v>279</v>
      </c>
      <c r="B871" s="89"/>
      <c r="C871" s="89"/>
      <c r="D871" s="3"/>
      <c r="E871" s="3"/>
      <c r="F871" s="3"/>
      <c r="G871" s="3"/>
      <c r="H871" s="3"/>
      <c r="I871" s="128"/>
    </row>
    <row r="872" spans="1:9" x14ac:dyDescent="0.15">
      <c r="B872" s="214" t="s">
        <v>1048</v>
      </c>
      <c r="C872" s="89" t="s">
        <v>1186</v>
      </c>
      <c r="D872" s="95">
        <v>0</v>
      </c>
      <c r="E872" s="95">
        <v>0</v>
      </c>
      <c r="F872" s="95">
        <v>0</v>
      </c>
      <c r="G872" s="95">
        <v>0</v>
      </c>
      <c r="H872" s="97">
        <v>0</v>
      </c>
      <c r="I872" s="240">
        <f>SUM(G872+H872)</f>
        <v>0</v>
      </c>
    </row>
    <row r="873" spans="1:9" x14ac:dyDescent="0.15">
      <c r="A873" s="89"/>
      <c r="B873" s="214" t="s">
        <v>1049</v>
      </c>
      <c r="C873" s="89" t="s">
        <v>1474</v>
      </c>
      <c r="D873" s="95">
        <v>0</v>
      </c>
      <c r="E873" s="95">
        <v>0</v>
      </c>
      <c r="F873" s="95">
        <v>0</v>
      </c>
      <c r="G873" s="95">
        <v>0</v>
      </c>
      <c r="H873" s="97">
        <v>0</v>
      </c>
      <c r="I873" s="240">
        <f>SUM(G873+H873)</f>
        <v>0</v>
      </c>
    </row>
    <row r="874" spans="1:9" x14ac:dyDescent="0.15">
      <c r="A874" s="89"/>
      <c r="B874" s="214" t="s">
        <v>1050</v>
      </c>
      <c r="C874" s="89" t="s">
        <v>72</v>
      </c>
      <c r="D874" s="92">
        <v>0</v>
      </c>
      <c r="E874" s="92">
        <v>0</v>
      </c>
      <c r="F874" s="92">
        <v>0</v>
      </c>
      <c r="G874" s="140">
        <v>0</v>
      </c>
      <c r="H874" s="97">
        <v>0</v>
      </c>
      <c r="I874" s="240">
        <f t="shared" ref="I874:I904" si="25">SUM(G874+H874)</f>
        <v>0</v>
      </c>
    </row>
    <row r="875" spans="1:9" x14ac:dyDescent="0.15">
      <c r="A875" s="89"/>
      <c r="B875" s="214" t="s">
        <v>1051</v>
      </c>
      <c r="C875" s="89" t="s">
        <v>73</v>
      </c>
      <c r="D875" s="92">
        <v>0</v>
      </c>
      <c r="E875" s="92">
        <v>0</v>
      </c>
      <c r="F875" s="92">
        <v>0</v>
      </c>
      <c r="G875" s="140">
        <v>0</v>
      </c>
      <c r="H875" s="97">
        <v>0</v>
      </c>
      <c r="I875" s="240">
        <f t="shared" si="25"/>
        <v>0</v>
      </c>
    </row>
    <row r="876" spans="1:9" x14ac:dyDescent="0.15">
      <c r="A876" s="89"/>
      <c r="B876" s="214" t="s">
        <v>74</v>
      </c>
      <c r="C876" s="89" t="s">
        <v>75</v>
      </c>
      <c r="D876" s="92">
        <v>0</v>
      </c>
      <c r="E876" s="92">
        <v>0</v>
      </c>
      <c r="F876" s="92">
        <v>0</v>
      </c>
      <c r="G876" s="140">
        <v>0</v>
      </c>
      <c r="H876" s="97">
        <v>0</v>
      </c>
      <c r="I876" s="240">
        <f t="shared" si="25"/>
        <v>0</v>
      </c>
    </row>
    <row r="877" spans="1:9" x14ac:dyDescent="0.15">
      <c r="A877" s="89"/>
      <c r="B877" s="214" t="s">
        <v>76</v>
      </c>
      <c r="C877" s="89" t="s">
        <v>77</v>
      </c>
      <c r="D877" s="92">
        <v>0</v>
      </c>
      <c r="E877" s="92">
        <v>0</v>
      </c>
      <c r="F877" s="92">
        <v>0</v>
      </c>
      <c r="G877" s="140">
        <v>0</v>
      </c>
      <c r="H877" s="97">
        <v>0</v>
      </c>
      <c r="I877" s="240">
        <f t="shared" si="25"/>
        <v>0</v>
      </c>
    </row>
    <row r="878" spans="1:9" x14ac:dyDescent="0.15">
      <c r="A878" s="89"/>
      <c r="B878" s="214" t="s">
        <v>1052</v>
      </c>
      <c r="C878" s="89" t="s">
        <v>78</v>
      </c>
      <c r="D878" s="92">
        <v>0</v>
      </c>
      <c r="E878" s="92">
        <v>0</v>
      </c>
      <c r="F878" s="92">
        <v>0</v>
      </c>
      <c r="G878" s="140">
        <v>0</v>
      </c>
      <c r="H878" s="97">
        <v>0</v>
      </c>
      <c r="I878" s="240">
        <f t="shared" si="25"/>
        <v>0</v>
      </c>
    </row>
    <row r="879" spans="1:9" x14ac:dyDescent="0.15">
      <c r="A879" s="89"/>
      <c r="B879" s="214" t="s">
        <v>81</v>
      </c>
      <c r="C879" s="89" t="s">
        <v>88</v>
      </c>
      <c r="D879" s="92">
        <v>0</v>
      </c>
      <c r="E879" s="92">
        <v>0</v>
      </c>
      <c r="F879" s="92">
        <v>0</v>
      </c>
      <c r="G879" s="140">
        <v>0</v>
      </c>
      <c r="H879" s="97">
        <v>0</v>
      </c>
      <c r="I879" s="240">
        <f t="shared" si="25"/>
        <v>0</v>
      </c>
    </row>
    <row r="880" spans="1:9" x14ac:dyDescent="0.15">
      <c r="A880" s="89"/>
      <c r="B880" s="214" t="s">
        <v>82</v>
      </c>
      <c r="C880" s="89" t="s">
        <v>89</v>
      </c>
      <c r="D880" s="92">
        <v>0</v>
      </c>
      <c r="E880" s="92">
        <v>0</v>
      </c>
      <c r="F880" s="92">
        <v>0</v>
      </c>
      <c r="G880" s="140">
        <v>0</v>
      </c>
      <c r="H880" s="97">
        <v>0</v>
      </c>
      <c r="I880" s="240">
        <f t="shared" si="25"/>
        <v>0</v>
      </c>
    </row>
    <row r="881" spans="1:9" x14ac:dyDescent="0.15">
      <c r="A881" s="89"/>
      <c r="B881" s="214" t="s">
        <v>86</v>
      </c>
      <c r="C881" s="89" t="s">
        <v>1080</v>
      </c>
      <c r="D881" s="92">
        <v>0</v>
      </c>
      <c r="E881" s="92">
        <v>0</v>
      </c>
      <c r="F881" s="92">
        <v>0</v>
      </c>
      <c r="G881" s="140">
        <v>0</v>
      </c>
      <c r="H881" s="97">
        <v>0</v>
      </c>
      <c r="I881" s="240">
        <f t="shared" si="25"/>
        <v>0</v>
      </c>
    </row>
    <row r="882" spans="1:9" x14ac:dyDescent="0.15">
      <c r="A882" s="89"/>
      <c r="B882" s="333" t="s">
        <v>485</v>
      </c>
      <c r="C882" s="286" t="s">
        <v>508</v>
      </c>
      <c r="D882" s="92">
        <v>0</v>
      </c>
      <c r="E882" s="92">
        <v>0</v>
      </c>
      <c r="F882" s="92">
        <v>0</v>
      </c>
      <c r="G882" s="140">
        <v>0</v>
      </c>
      <c r="H882" s="97">
        <v>0</v>
      </c>
      <c r="I882" s="240">
        <f t="shared" si="25"/>
        <v>0</v>
      </c>
    </row>
    <row r="883" spans="1:9" x14ac:dyDescent="0.15">
      <c r="A883" s="89"/>
      <c r="B883" s="214" t="s">
        <v>1081</v>
      </c>
      <c r="C883" s="89" t="s">
        <v>591</v>
      </c>
      <c r="D883" s="92">
        <v>0</v>
      </c>
      <c r="E883" s="92">
        <v>0</v>
      </c>
      <c r="F883" s="92">
        <v>0</v>
      </c>
      <c r="G883" s="140">
        <v>0</v>
      </c>
      <c r="H883" s="97">
        <v>0</v>
      </c>
      <c r="I883" s="240">
        <f t="shared" si="25"/>
        <v>0</v>
      </c>
    </row>
    <row r="884" spans="1:9" x14ac:dyDescent="0.15">
      <c r="A884" s="89"/>
      <c r="B884" s="214" t="s">
        <v>1082</v>
      </c>
      <c r="C884" s="89" t="s">
        <v>592</v>
      </c>
      <c r="D884" s="92">
        <v>0</v>
      </c>
      <c r="E884" s="92">
        <v>0</v>
      </c>
      <c r="F884" s="92">
        <v>0</v>
      </c>
      <c r="G884" s="140">
        <v>0</v>
      </c>
      <c r="H884" s="97">
        <v>0</v>
      </c>
      <c r="I884" s="240">
        <f t="shared" si="25"/>
        <v>0</v>
      </c>
    </row>
    <row r="885" spans="1:9" x14ac:dyDescent="0.15">
      <c r="A885" s="89"/>
      <c r="B885" s="214" t="s">
        <v>1083</v>
      </c>
      <c r="C885" s="89" t="s">
        <v>593</v>
      </c>
      <c r="D885" s="92">
        <v>0</v>
      </c>
      <c r="E885" s="92">
        <v>0</v>
      </c>
      <c r="F885" s="92">
        <v>0</v>
      </c>
      <c r="G885" s="140">
        <v>0</v>
      </c>
      <c r="H885" s="97">
        <v>0</v>
      </c>
      <c r="I885" s="240">
        <f t="shared" si="25"/>
        <v>0</v>
      </c>
    </row>
    <row r="886" spans="1:9" x14ac:dyDescent="0.15">
      <c r="A886" s="89"/>
      <c r="B886" s="214" t="s">
        <v>1084</v>
      </c>
      <c r="C886" s="89" t="s">
        <v>594</v>
      </c>
      <c r="D886" s="92">
        <v>0</v>
      </c>
      <c r="E886" s="92">
        <v>0</v>
      </c>
      <c r="F886" s="92">
        <v>0</v>
      </c>
      <c r="G886" s="140">
        <v>0</v>
      </c>
      <c r="H886" s="97">
        <v>0</v>
      </c>
      <c r="I886" s="240">
        <f t="shared" si="25"/>
        <v>0</v>
      </c>
    </row>
    <row r="887" spans="1:9" x14ac:dyDescent="0.15">
      <c r="A887" s="89"/>
      <c r="B887" s="214" t="s">
        <v>1085</v>
      </c>
      <c r="C887" s="89" t="s">
        <v>139</v>
      </c>
      <c r="D887" s="92">
        <v>0</v>
      </c>
      <c r="E887" s="92">
        <v>0</v>
      </c>
      <c r="F887" s="92">
        <v>0</v>
      </c>
      <c r="G887" s="140">
        <v>0</v>
      </c>
      <c r="H887" s="97">
        <v>0</v>
      </c>
      <c r="I887" s="240">
        <f t="shared" si="25"/>
        <v>0</v>
      </c>
    </row>
    <row r="888" spans="1:9" x14ac:dyDescent="0.15">
      <c r="A888" s="89"/>
      <c r="B888" s="214" t="s">
        <v>1086</v>
      </c>
      <c r="C888" s="89" t="s">
        <v>140</v>
      </c>
      <c r="D888" s="92">
        <v>0</v>
      </c>
      <c r="E888" s="92">
        <v>0</v>
      </c>
      <c r="F888" s="92">
        <v>0</v>
      </c>
      <c r="G888" s="140">
        <v>0</v>
      </c>
      <c r="H888" s="97">
        <v>0</v>
      </c>
      <c r="I888" s="240">
        <f t="shared" si="25"/>
        <v>0</v>
      </c>
    </row>
    <row r="889" spans="1:9" x14ac:dyDescent="0.15">
      <c r="A889" s="89"/>
      <c r="B889" s="214" t="s">
        <v>1087</v>
      </c>
      <c r="C889" s="89" t="s">
        <v>595</v>
      </c>
      <c r="D889" s="92">
        <v>0</v>
      </c>
      <c r="E889" s="92">
        <v>0</v>
      </c>
      <c r="F889" s="92">
        <v>0</v>
      </c>
      <c r="G889" s="140">
        <v>0</v>
      </c>
      <c r="H889" s="97">
        <v>0</v>
      </c>
      <c r="I889" s="240">
        <f t="shared" si="25"/>
        <v>0</v>
      </c>
    </row>
    <row r="890" spans="1:9" x14ac:dyDescent="0.15">
      <c r="A890" s="89"/>
      <c r="B890" s="214" t="s">
        <v>1088</v>
      </c>
      <c r="C890" s="89" t="s">
        <v>597</v>
      </c>
      <c r="D890" s="92">
        <v>0</v>
      </c>
      <c r="E890" s="92">
        <v>0</v>
      </c>
      <c r="F890" s="92">
        <v>0</v>
      </c>
      <c r="G890" s="140">
        <v>0</v>
      </c>
      <c r="H890" s="97">
        <v>0</v>
      </c>
      <c r="I890" s="240">
        <f t="shared" si="25"/>
        <v>0</v>
      </c>
    </row>
    <row r="891" spans="1:9" x14ac:dyDescent="0.15">
      <c r="A891" s="89"/>
      <c r="B891" s="214" t="s">
        <v>598</v>
      </c>
      <c r="C891" s="89" t="s">
        <v>603</v>
      </c>
      <c r="D891" s="92">
        <v>0</v>
      </c>
      <c r="E891" s="92">
        <v>0</v>
      </c>
      <c r="F891" s="92">
        <v>0</v>
      </c>
      <c r="G891" s="140">
        <v>0</v>
      </c>
      <c r="H891" s="97">
        <v>0</v>
      </c>
      <c r="I891" s="240">
        <f t="shared" si="25"/>
        <v>0</v>
      </c>
    </row>
    <row r="892" spans="1:9" x14ac:dyDescent="0.15">
      <c r="A892" s="89"/>
      <c r="B892" s="214" t="s">
        <v>599</v>
      </c>
      <c r="C892" s="89" t="s">
        <v>107</v>
      </c>
      <c r="D892" s="92">
        <v>0</v>
      </c>
      <c r="E892" s="92">
        <v>0</v>
      </c>
      <c r="F892" s="92">
        <v>0</v>
      </c>
      <c r="G892" s="140">
        <v>0</v>
      </c>
      <c r="H892" s="97">
        <v>0</v>
      </c>
      <c r="I892" s="240">
        <f t="shared" si="25"/>
        <v>0</v>
      </c>
    </row>
    <row r="893" spans="1:9" x14ac:dyDescent="0.15">
      <c r="A893" s="89"/>
      <c r="B893" s="214" t="s">
        <v>600</v>
      </c>
      <c r="C893" s="89" t="s">
        <v>108</v>
      </c>
      <c r="D893" s="92">
        <v>0</v>
      </c>
      <c r="E893" s="92">
        <v>0</v>
      </c>
      <c r="F893" s="92">
        <v>0</v>
      </c>
      <c r="G893" s="140">
        <v>0</v>
      </c>
      <c r="H893" s="97">
        <v>0</v>
      </c>
      <c r="I893" s="240">
        <f t="shared" si="25"/>
        <v>0</v>
      </c>
    </row>
    <row r="894" spans="1:9" x14ac:dyDescent="0.15">
      <c r="A894" s="89"/>
      <c r="B894" s="214" t="s">
        <v>601</v>
      </c>
      <c r="C894" s="89" t="s">
        <v>109</v>
      </c>
      <c r="D894" s="92">
        <v>0</v>
      </c>
      <c r="E894" s="92">
        <v>0</v>
      </c>
      <c r="F894" s="92">
        <v>0</v>
      </c>
      <c r="G894" s="140">
        <v>0</v>
      </c>
      <c r="H894" s="97">
        <v>0</v>
      </c>
      <c r="I894" s="240">
        <f t="shared" si="25"/>
        <v>0</v>
      </c>
    </row>
    <row r="895" spans="1:9" x14ac:dyDescent="0.15">
      <c r="A895" s="89"/>
      <c r="B895" s="214" t="s">
        <v>1053</v>
      </c>
      <c r="C895" s="89" t="s">
        <v>110</v>
      </c>
      <c r="D895" s="92">
        <v>0</v>
      </c>
      <c r="E895" s="92">
        <v>0</v>
      </c>
      <c r="F895" s="92">
        <v>0</v>
      </c>
      <c r="G895" s="140">
        <v>0</v>
      </c>
      <c r="H895" s="97">
        <v>0</v>
      </c>
      <c r="I895" s="240">
        <f t="shared" si="25"/>
        <v>0</v>
      </c>
    </row>
    <row r="896" spans="1:9" x14ac:dyDescent="0.15">
      <c r="A896" s="89"/>
      <c r="B896" s="214" t="s">
        <v>602</v>
      </c>
      <c r="C896" s="89" t="s">
        <v>111</v>
      </c>
      <c r="D896" s="92">
        <v>0</v>
      </c>
      <c r="E896" s="92">
        <v>0</v>
      </c>
      <c r="F896" s="92">
        <v>0</v>
      </c>
      <c r="G896" s="140">
        <v>0</v>
      </c>
      <c r="H896" s="97">
        <v>0</v>
      </c>
      <c r="I896" s="240">
        <f t="shared" si="25"/>
        <v>0</v>
      </c>
    </row>
    <row r="897" spans="1:9" x14ac:dyDescent="0.15">
      <c r="A897" s="89"/>
      <c r="B897" s="214" t="s">
        <v>1054</v>
      </c>
      <c r="C897" s="89" t="s">
        <v>114</v>
      </c>
      <c r="D897" s="92">
        <v>0</v>
      </c>
      <c r="E897" s="92">
        <v>0</v>
      </c>
      <c r="F897" s="92">
        <v>0</v>
      </c>
      <c r="G897" s="140">
        <v>0</v>
      </c>
      <c r="H897" s="97">
        <v>0</v>
      </c>
      <c r="I897" s="240">
        <f t="shared" si="25"/>
        <v>0</v>
      </c>
    </row>
    <row r="898" spans="1:9" x14ac:dyDescent="0.15">
      <c r="A898" s="89"/>
      <c r="B898" s="214" t="s">
        <v>451</v>
      </c>
      <c r="C898" s="89" t="s">
        <v>119</v>
      </c>
      <c r="D898" s="92">
        <v>0</v>
      </c>
      <c r="E898" s="92">
        <v>0</v>
      </c>
      <c r="F898" s="92">
        <v>0</v>
      </c>
      <c r="G898" s="140">
        <v>0</v>
      </c>
      <c r="H898" s="97">
        <v>0</v>
      </c>
      <c r="I898" s="240">
        <f t="shared" si="25"/>
        <v>0</v>
      </c>
    </row>
    <row r="899" spans="1:9" x14ac:dyDescent="0.15">
      <c r="A899" s="89"/>
      <c r="B899" s="214" t="s">
        <v>447</v>
      </c>
      <c r="C899" s="89" t="s">
        <v>121</v>
      </c>
      <c r="D899" s="92">
        <v>0</v>
      </c>
      <c r="E899" s="92">
        <v>0</v>
      </c>
      <c r="F899" s="92">
        <v>0</v>
      </c>
      <c r="G899" s="140">
        <v>0</v>
      </c>
      <c r="H899" s="97">
        <v>0</v>
      </c>
      <c r="I899" s="240">
        <f t="shared" si="25"/>
        <v>0</v>
      </c>
    </row>
    <row r="900" spans="1:9" x14ac:dyDescent="0.15">
      <c r="A900" s="89"/>
      <c r="B900" s="214" t="s">
        <v>1055</v>
      </c>
      <c r="C900" s="89" t="s">
        <v>127</v>
      </c>
      <c r="D900" s="92">
        <v>0</v>
      </c>
      <c r="E900" s="92">
        <v>0</v>
      </c>
      <c r="F900" s="92">
        <v>0</v>
      </c>
      <c r="G900" s="140">
        <v>0</v>
      </c>
      <c r="H900" s="97">
        <v>0</v>
      </c>
      <c r="I900" s="240">
        <f t="shared" si="25"/>
        <v>0</v>
      </c>
    </row>
    <row r="901" spans="1:9" x14ac:dyDescent="0.15">
      <c r="A901" s="89"/>
      <c r="B901" s="214" t="s">
        <v>123</v>
      </c>
      <c r="C901" s="89" t="s">
        <v>128</v>
      </c>
      <c r="D901" s="92">
        <v>0</v>
      </c>
      <c r="E901" s="92">
        <v>0</v>
      </c>
      <c r="F901" s="92">
        <v>0</v>
      </c>
      <c r="G901" s="140">
        <v>0</v>
      </c>
      <c r="H901" s="97">
        <v>0</v>
      </c>
      <c r="I901" s="240">
        <f t="shared" si="25"/>
        <v>0</v>
      </c>
    </row>
    <row r="902" spans="1:9" x14ac:dyDescent="0.15">
      <c r="A902" s="89"/>
      <c r="B902" s="214" t="s">
        <v>124</v>
      </c>
      <c r="C902" s="89" t="s">
        <v>129</v>
      </c>
      <c r="D902" s="92">
        <v>0</v>
      </c>
      <c r="E902" s="92">
        <v>0</v>
      </c>
      <c r="F902" s="92">
        <v>0</v>
      </c>
      <c r="G902" s="140">
        <v>0</v>
      </c>
      <c r="H902" s="97">
        <v>0</v>
      </c>
      <c r="I902" s="240">
        <f t="shared" si="25"/>
        <v>0</v>
      </c>
    </row>
    <row r="903" spans="1:9" ht="11.25" thickBot="1" x14ac:dyDescent="0.2">
      <c r="A903" s="89"/>
      <c r="B903" s="214" t="s">
        <v>125</v>
      </c>
      <c r="C903" s="89" t="s">
        <v>130</v>
      </c>
      <c r="D903" s="92">
        <v>0</v>
      </c>
      <c r="E903" s="92">
        <v>0</v>
      </c>
      <c r="F903" s="92">
        <v>0</v>
      </c>
      <c r="G903" s="140">
        <v>0</v>
      </c>
      <c r="H903" s="97">
        <v>0</v>
      </c>
      <c r="I903" s="240">
        <f t="shared" si="25"/>
        <v>0</v>
      </c>
    </row>
    <row r="904" spans="1:9" ht="12" thickTop="1" thickBot="1" x14ac:dyDescent="0.2">
      <c r="A904" s="89"/>
      <c r="B904" s="214"/>
      <c r="C904" s="89" t="s">
        <v>280</v>
      </c>
      <c r="D904" s="111">
        <f>SUM(D872:D903)</f>
        <v>0</v>
      </c>
      <c r="E904" s="111">
        <f>SUM(E872:E903)</f>
        <v>0</v>
      </c>
      <c r="F904" s="111">
        <f>SUM(F872:F903)</f>
        <v>0</v>
      </c>
      <c r="G904" s="111">
        <f>SUM(G872:G903)</f>
        <v>0</v>
      </c>
      <c r="H904" s="111">
        <f>SUM(H872:H903)</f>
        <v>0</v>
      </c>
      <c r="I904" s="111">
        <f t="shared" si="25"/>
        <v>0</v>
      </c>
    </row>
    <row r="905" spans="1:9" ht="11.25" thickTop="1" x14ac:dyDescent="0.15">
      <c r="A905" s="89"/>
      <c r="B905" s="89"/>
      <c r="C905" s="89"/>
      <c r="D905" s="3"/>
      <c r="E905" s="3"/>
      <c r="F905" s="3"/>
      <c r="G905" s="3"/>
      <c r="H905" s="3"/>
      <c r="I905" s="128"/>
    </row>
    <row r="906" spans="1:9" x14ac:dyDescent="0.15">
      <c r="A906" s="215" t="s">
        <v>989</v>
      </c>
      <c r="B906" s="89"/>
      <c r="C906" s="89"/>
      <c r="D906" s="3"/>
      <c r="E906" s="3"/>
      <c r="F906" s="3"/>
      <c r="G906" s="3"/>
      <c r="H906" s="3"/>
      <c r="I906" s="128"/>
    </row>
    <row r="907" spans="1:9" x14ac:dyDescent="0.15">
      <c r="B907" s="214" t="s">
        <v>1048</v>
      </c>
      <c r="C907" s="89" t="s">
        <v>1186</v>
      </c>
      <c r="D907" s="95">
        <v>0</v>
      </c>
      <c r="E907" s="95">
        <v>0</v>
      </c>
      <c r="F907" s="95">
        <v>0</v>
      </c>
      <c r="G907" s="95">
        <v>0</v>
      </c>
      <c r="H907" s="97">
        <v>0</v>
      </c>
      <c r="I907" s="240">
        <f>SUM(G907+H907)</f>
        <v>0</v>
      </c>
    </row>
    <row r="908" spans="1:9" x14ac:dyDescent="0.15">
      <c r="A908" s="89"/>
      <c r="B908" s="214" t="s">
        <v>1049</v>
      </c>
      <c r="C908" s="89" t="s">
        <v>1474</v>
      </c>
      <c r="D908" s="95">
        <v>0</v>
      </c>
      <c r="E908" s="95">
        <v>0</v>
      </c>
      <c r="F908" s="95">
        <v>0</v>
      </c>
      <c r="G908" s="95">
        <v>0</v>
      </c>
      <c r="H908" s="97">
        <v>0</v>
      </c>
      <c r="I908" s="240">
        <f>SUM(G908+H908)</f>
        <v>0</v>
      </c>
    </row>
    <row r="909" spans="1:9" x14ac:dyDescent="0.15">
      <c r="A909" s="89"/>
      <c r="B909" s="214" t="s">
        <v>1050</v>
      </c>
      <c r="C909" s="89" t="s">
        <v>72</v>
      </c>
      <c r="D909" s="92">
        <v>0</v>
      </c>
      <c r="E909" s="92">
        <v>0</v>
      </c>
      <c r="F909" s="92">
        <v>0</v>
      </c>
      <c r="G909" s="92">
        <v>0</v>
      </c>
      <c r="H909" s="97">
        <v>0</v>
      </c>
      <c r="I909" s="240">
        <f t="shared" ref="I909:I939" si="26">SUM(G909+H909)</f>
        <v>0</v>
      </c>
    </row>
    <row r="910" spans="1:9" x14ac:dyDescent="0.15">
      <c r="A910" s="89"/>
      <c r="B910" s="214" t="s">
        <v>1051</v>
      </c>
      <c r="C910" s="89" t="s">
        <v>73</v>
      </c>
      <c r="D910" s="92">
        <v>0</v>
      </c>
      <c r="E910" s="92">
        <v>0</v>
      </c>
      <c r="F910" s="92">
        <v>0</v>
      </c>
      <c r="G910" s="92">
        <v>0</v>
      </c>
      <c r="H910" s="97">
        <v>0</v>
      </c>
      <c r="I910" s="240">
        <f t="shared" si="26"/>
        <v>0</v>
      </c>
    </row>
    <row r="911" spans="1:9" x14ac:dyDescent="0.15">
      <c r="A911" s="89"/>
      <c r="B911" s="214" t="s">
        <v>74</v>
      </c>
      <c r="C911" s="89" t="s">
        <v>75</v>
      </c>
      <c r="D911" s="92">
        <v>0</v>
      </c>
      <c r="E911" s="92">
        <v>0</v>
      </c>
      <c r="F911" s="92">
        <v>0</v>
      </c>
      <c r="G911" s="92">
        <v>0</v>
      </c>
      <c r="H911" s="97">
        <v>0</v>
      </c>
      <c r="I911" s="240">
        <f t="shared" si="26"/>
        <v>0</v>
      </c>
    </row>
    <row r="912" spans="1:9" x14ac:dyDescent="0.15">
      <c r="A912" s="89"/>
      <c r="B912" s="214" t="s">
        <v>76</v>
      </c>
      <c r="C912" s="89" t="s">
        <v>77</v>
      </c>
      <c r="D912" s="92">
        <v>0</v>
      </c>
      <c r="E912" s="92">
        <v>0</v>
      </c>
      <c r="F912" s="92">
        <v>0</v>
      </c>
      <c r="G912" s="92">
        <v>0</v>
      </c>
      <c r="H912" s="97">
        <v>0</v>
      </c>
      <c r="I912" s="240">
        <f t="shared" si="26"/>
        <v>0</v>
      </c>
    </row>
    <row r="913" spans="1:9" x14ac:dyDescent="0.15">
      <c r="A913" s="89"/>
      <c r="B913" s="214" t="s">
        <v>1052</v>
      </c>
      <c r="C913" s="89" t="s">
        <v>78</v>
      </c>
      <c r="D913" s="92">
        <v>0</v>
      </c>
      <c r="E913" s="92">
        <v>0</v>
      </c>
      <c r="F913" s="92">
        <v>0</v>
      </c>
      <c r="G913" s="92">
        <v>0</v>
      </c>
      <c r="H913" s="97">
        <v>0</v>
      </c>
      <c r="I913" s="240">
        <f t="shared" si="26"/>
        <v>0</v>
      </c>
    </row>
    <row r="914" spans="1:9" x14ac:dyDescent="0.15">
      <c r="A914" s="89"/>
      <c r="B914" s="214" t="s">
        <v>81</v>
      </c>
      <c r="C914" s="89" t="s">
        <v>88</v>
      </c>
      <c r="D914" s="92">
        <v>0</v>
      </c>
      <c r="E914" s="92">
        <v>0</v>
      </c>
      <c r="F914" s="92">
        <v>0</v>
      </c>
      <c r="G914" s="92">
        <v>0</v>
      </c>
      <c r="H914" s="97">
        <v>0</v>
      </c>
      <c r="I914" s="240">
        <f t="shared" si="26"/>
        <v>0</v>
      </c>
    </row>
    <row r="915" spans="1:9" x14ac:dyDescent="0.15">
      <c r="A915" s="89"/>
      <c r="B915" s="214" t="s">
        <v>82</v>
      </c>
      <c r="C915" s="89" t="s">
        <v>89</v>
      </c>
      <c r="D915" s="92">
        <v>0</v>
      </c>
      <c r="E915" s="92">
        <v>0</v>
      </c>
      <c r="F915" s="92">
        <v>0</v>
      </c>
      <c r="G915" s="92">
        <v>0</v>
      </c>
      <c r="H915" s="97">
        <v>0</v>
      </c>
      <c r="I915" s="240">
        <f t="shared" si="26"/>
        <v>0</v>
      </c>
    </row>
    <row r="916" spans="1:9" x14ac:dyDescent="0.15">
      <c r="A916" s="89"/>
      <c r="B916" s="214" t="s">
        <v>86</v>
      </c>
      <c r="C916" s="89" t="s">
        <v>1080</v>
      </c>
      <c r="D916" s="92">
        <v>0</v>
      </c>
      <c r="E916" s="92">
        <v>0</v>
      </c>
      <c r="F916" s="92">
        <v>0</v>
      </c>
      <c r="G916" s="92">
        <v>0</v>
      </c>
      <c r="H916" s="97">
        <v>0</v>
      </c>
      <c r="I916" s="240">
        <f t="shared" si="26"/>
        <v>0</v>
      </c>
    </row>
    <row r="917" spans="1:9" x14ac:dyDescent="0.15">
      <c r="A917" s="89"/>
      <c r="B917" s="333" t="s">
        <v>485</v>
      </c>
      <c r="C917" s="286" t="s">
        <v>508</v>
      </c>
      <c r="D917" s="92">
        <v>0</v>
      </c>
      <c r="E917" s="92">
        <v>0</v>
      </c>
      <c r="F917" s="92">
        <v>0</v>
      </c>
      <c r="G917" s="92">
        <v>0</v>
      </c>
      <c r="H917" s="97">
        <v>0</v>
      </c>
      <c r="I917" s="240">
        <f t="shared" si="26"/>
        <v>0</v>
      </c>
    </row>
    <row r="918" spans="1:9" x14ac:dyDescent="0.15">
      <c r="A918" s="89"/>
      <c r="B918" s="214" t="s">
        <v>1081</v>
      </c>
      <c r="C918" s="89" t="s">
        <v>591</v>
      </c>
      <c r="D918" s="92">
        <v>0</v>
      </c>
      <c r="E918" s="92">
        <v>0</v>
      </c>
      <c r="F918" s="92">
        <v>0</v>
      </c>
      <c r="G918" s="92">
        <v>0</v>
      </c>
      <c r="H918" s="97">
        <v>0</v>
      </c>
      <c r="I918" s="240">
        <f t="shared" si="26"/>
        <v>0</v>
      </c>
    </row>
    <row r="919" spans="1:9" x14ac:dyDescent="0.15">
      <c r="A919" s="89"/>
      <c r="B919" s="214" t="s">
        <v>1082</v>
      </c>
      <c r="C919" s="89" t="s">
        <v>592</v>
      </c>
      <c r="D919" s="92">
        <v>0</v>
      </c>
      <c r="E919" s="92">
        <v>0</v>
      </c>
      <c r="F919" s="92">
        <v>0</v>
      </c>
      <c r="G919" s="92">
        <v>0</v>
      </c>
      <c r="H919" s="97">
        <v>0</v>
      </c>
      <c r="I919" s="240">
        <f t="shared" si="26"/>
        <v>0</v>
      </c>
    </row>
    <row r="920" spans="1:9" x14ac:dyDescent="0.15">
      <c r="A920" s="89"/>
      <c r="B920" s="214" t="s">
        <v>1083</v>
      </c>
      <c r="C920" s="89" t="s">
        <v>593</v>
      </c>
      <c r="D920" s="92">
        <v>0</v>
      </c>
      <c r="E920" s="92">
        <v>0</v>
      </c>
      <c r="F920" s="92">
        <v>0</v>
      </c>
      <c r="G920" s="92">
        <v>0</v>
      </c>
      <c r="H920" s="97">
        <v>0</v>
      </c>
      <c r="I920" s="240">
        <f t="shared" si="26"/>
        <v>0</v>
      </c>
    </row>
    <row r="921" spans="1:9" x14ac:dyDescent="0.15">
      <c r="A921" s="89"/>
      <c r="B921" s="214" t="s">
        <v>1084</v>
      </c>
      <c r="C921" s="89" t="s">
        <v>594</v>
      </c>
      <c r="D921" s="92">
        <v>0</v>
      </c>
      <c r="E921" s="92">
        <v>0</v>
      </c>
      <c r="F921" s="92">
        <v>0</v>
      </c>
      <c r="G921" s="92">
        <v>0</v>
      </c>
      <c r="H921" s="97">
        <v>0</v>
      </c>
      <c r="I921" s="240">
        <f t="shared" si="26"/>
        <v>0</v>
      </c>
    </row>
    <row r="922" spans="1:9" x14ac:dyDescent="0.15">
      <c r="A922" s="89"/>
      <c r="B922" s="214" t="s">
        <v>1085</v>
      </c>
      <c r="C922" s="89" t="s">
        <v>139</v>
      </c>
      <c r="D922" s="92">
        <v>0</v>
      </c>
      <c r="E922" s="92">
        <v>0</v>
      </c>
      <c r="F922" s="92">
        <v>0</v>
      </c>
      <c r="G922" s="92">
        <v>0</v>
      </c>
      <c r="H922" s="97">
        <v>0</v>
      </c>
      <c r="I922" s="240">
        <f t="shared" si="26"/>
        <v>0</v>
      </c>
    </row>
    <row r="923" spans="1:9" x14ac:dyDescent="0.15">
      <c r="A923" s="89"/>
      <c r="B923" s="214" t="s">
        <v>1086</v>
      </c>
      <c r="C923" s="89" t="s">
        <v>140</v>
      </c>
      <c r="D923" s="92">
        <v>0</v>
      </c>
      <c r="E923" s="92">
        <v>0</v>
      </c>
      <c r="F923" s="92">
        <v>0</v>
      </c>
      <c r="G923" s="92">
        <v>0</v>
      </c>
      <c r="H923" s="97">
        <v>0</v>
      </c>
      <c r="I923" s="240">
        <f t="shared" si="26"/>
        <v>0</v>
      </c>
    </row>
    <row r="924" spans="1:9" x14ac:dyDescent="0.15">
      <c r="A924" s="89"/>
      <c r="B924" s="214" t="s">
        <v>1087</v>
      </c>
      <c r="C924" s="89" t="s">
        <v>595</v>
      </c>
      <c r="D924" s="92">
        <v>0</v>
      </c>
      <c r="E924" s="92">
        <v>0</v>
      </c>
      <c r="F924" s="92">
        <v>0</v>
      </c>
      <c r="G924" s="92">
        <v>0</v>
      </c>
      <c r="H924" s="97">
        <v>0</v>
      </c>
      <c r="I924" s="240">
        <f t="shared" si="26"/>
        <v>0</v>
      </c>
    </row>
    <row r="925" spans="1:9" x14ac:dyDescent="0.15">
      <c r="A925" s="89"/>
      <c r="B925" s="214" t="s">
        <v>1088</v>
      </c>
      <c r="C925" s="89" t="s">
        <v>597</v>
      </c>
      <c r="D925" s="92">
        <v>0</v>
      </c>
      <c r="E925" s="92">
        <v>0</v>
      </c>
      <c r="F925" s="92">
        <v>0</v>
      </c>
      <c r="G925" s="92">
        <v>0</v>
      </c>
      <c r="H925" s="97">
        <v>0</v>
      </c>
      <c r="I925" s="240">
        <f t="shared" si="26"/>
        <v>0</v>
      </c>
    </row>
    <row r="926" spans="1:9" x14ac:dyDescent="0.15">
      <c r="A926" s="89"/>
      <c r="B926" s="214" t="s">
        <v>598</v>
      </c>
      <c r="C926" s="89" t="s">
        <v>603</v>
      </c>
      <c r="D926" s="92">
        <v>0</v>
      </c>
      <c r="E926" s="92">
        <v>0</v>
      </c>
      <c r="F926" s="92">
        <v>0</v>
      </c>
      <c r="G926" s="92">
        <v>0</v>
      </c>
      <c r="H926" s="97">
        <v>0</v>
      </c>
      <c r="I926" s="240">
        <f t="shared" si="26"/>
        <v>0</v>
      </c>
    </row>
    <row r="927" spans="1:9" x14ac:dyDescent="0.15">
      <c r="A927" s="89"/>
      <c r="B927" s="214" t="s">
        <v>599</v>
      </c>
      <c r="C927" s="89" t="s">
        <v>107</v>
      </c>
      <c r="D927" s="92">
        <v>0</v>
      </c>
      <c r="E927" s="92">
        <v>0</v>
      </c>
      <c r="F927" s="92">
        <v>0</v>
      </c>
      <c r="G927" s="92">
        <v>0</v>
      </c>
      <c r="H927" s="97">
        <v>0</v>
      </c>
      <c r="I927" s="240">
        <f t="shared" si="26"/>
        <v>0</v>
      </c>
    </row>
    <row r="928" spans="1:9" x14ac:dyDescent="0.15">
      <c r="A928" s="89"/>
      <c r="B928" s="214" t="s">
        <v>600</v>
      </c>
      <c r="C928" s="89" t="s">
        <v>108</v>
      </c>
      <c r="D928" s="92">
        <v>0</v>
      </c>
      <c r="E928" s="92">
        <v>0</v>
      </c>
      <c r="F928" s="92">
        <v>0</v>
      </c>
      <c r="G928" s="92">
        <v>0</v>
      </c>
      <c r="H928" s="97">
        <v>0</v>
      </c>
      <c r="I928" s="240">
        <f t="shared" si="26"/>
        <v>0</v>
      </c>
    </row>
    <row r="929" spans="1:9" x14ac:dyDescent="0.15">
      <c r="A929" s="89"/>
      <c r="B929" s="214" t="s">
        <v>601</v>
      </c>
      <c r="C929" s="89" t="s">
        <v>109</v>
      </c>
      <c r="D929" s="92">
        <v>0</v>
      </c>
      <c r="E929" s="92">
        <v>0</v>
      </c>
      <c r="F929" s="92">
        <v>0</v>
      </c>
      <c r="G929" s="92">
        <v>0</v>
      </c>
      <c r="H929" s="97">
        <v>0</v>
      </c>
      <c r="I929" s="240">
        <f t="shared" si="26"/>
        <v>0</v>
      </c>
    </row>
    <row r="930" spans="1:9" x14ac:dyDescent="0.15">
      <c r="A930" s="89"/>
      <c r="B930" s="214" t="s">
        <v>1053</v>
      </c>
      <c r="C930" s="89" t="s">
        <v>110</v>
      </c>
      <c r="D930" s="92">
        <v>0</v>
      </c>
      <c r="E930" s="92">
        <v>0</v>
      </c>
      <c r="F930" s="92">
        <v>0</v>
      </c>
      <c r="G930" s="92">
        <v>0</v>
      </c>
      <c r="H930" s="97">
        <v>0</v>
      </c>
      <c r="I930" s="240">
        <f t="shared" si="26"/>
        <v>0</v>
      </c>
    </row>
    <row r="931" spans="1:9" x14ac:dyDescent="0.15">
      <c r="A931" s="89"/>
      <c r="B931" s="214" t="s">
        <v>602</v>
      </c>
      <c r="C931" s="89" t="s">
        <v>111</v>
      </c>
      <c r="D931" s="92">
        <v>0</v>
      </c>
      <c r="E931" s="92">
        <v>0</v>
      </c>
      <c r="F931" s="92">
        <v>0</v>
      </c>
      <c r="G931" s="92">
        <v>0</v>
      </c>
      <c r="H931" s="97">
        <v>0</v>
      </c>
      <c r="I931" s="240">
        <f t="shared" si="26"/>
        <v>0</v>
      </c>
    </row>
    <row r="932" spans="1:9" x14ac:dyDescent="0.15">
      <c r="A932" s="89"/>
      <c r="B932" s="214" t="s">
        <v>1054</v>
      </c>
      <c r="C932" s="89" t="s">
        <v>114</v>
      </c>
      <c r="D932" s="92">
        <v>0</v>
      </c>
      <c r="E932" s="92">
        <v>0</v>
      </c>
      <c r="F932" s="92">
        <v>0</v>
      </c>
      <c r="G932" s="92">
        <v>0</v>
      </c>
      <c r="H932" s="97">
        <v>0</v>
      </c>
      <c r="I932" s="240">
        <f t="shared" si="26"/>
        <v>0</v>
      </c>
    </row>
    <row r="933" spans="1:9" x14ac:dyDescent="0.15">
      <c r="A933" s="89"/>
      <c r="B933" s="214" t="s">
        <v>451</v>
      </c>
      <c r="C933" s="89" t="s">
        <v>119</v>
      </c>
      <c r="D933" s="92">
        <v>0</v>
      </c>
      <c r="E933" s="92">
        <v>0</v>
      </c>
      <c r="F933" s="92">
        <v>0</v>
      </c>
      <c r="G933" s="92">
        <v>0</v>
      </c>
      <c r="H933" s="97">
        <v>0</v>
      </c>
      <c r="I933" s="240">
        <f t="shared" si="26"/>
        <v>0</v>
      </c>
    </row>
    <row r="934" spans="1:9" x14ac:dyDescent="0.15">
      <c r="A934" s="89"/>
      <c r="B934" s="214" t="s">
        <v>447</v>
      </c>
      <c r="C934" s="89" t="s">
        <v>121</v>
      </c>
      <c r="D934" s="92">
        <v>0</v>
      </c>
      <c r="E934" s="92">
        <v>0</v>
      </c>
      <c r="F934" s="92">
        <v>0</v>
      </c>
      <c r="G934" s="92">
        <v>0</v>
      </c>
      <c r="H934" s="97">
        <v>0</v>
      </c>
      <c r="I934" s="240">
        <f t="shared" si="26"/>
        <v>0</v>
      </c>
    </row>
    <row r="935" spans="1:9" x14ac:dyDescent="0.15">
      <c r="A935" s="89"/>
      <c r="B935" s="214" t="s">
        <v>1055</v>
      </c>
      <c r="C935" s="89" t="s">
        <v>127</v>
      </c>
      <c r="D935" s="92">
        <v>0</v>
      </c>
      <c r="E935" s="92">
        <v>0</v>
      </c>
      <c r="F935" s="92">
        <v>0</v>
      </c>
      <c r="G935" s="92">
        <v>0</v>
      </c>
      <c r="H935" s="97">
        <v>0</v>
      </c>
      <c r="I935" s="240">
        <f t="shared" si="26"/>
        <v>0</v>
      </c>
    </row>
    <row r="936" spans="1:9" x14ac:dyDescent="0.15">
      <c r="A936" s="89"/>
      <c r="B936" s="214" t="s">
        <v>123</v>
      </c>
      <c r="C936" s="89" t="s">
        <v>128</v>
      </c>
      <c r="D936" s="92">
        <v>0</v>
      </c>
      <c r="E936" s="92">
        <v>0</v>
      </c>
      <c r="F936" s="92">
        <v>0</v>
      </c>
      <c r="G936" s="92">
        <v>0</v>
      </c>
      <c r="H936" s="97">
        <v>0</v>
      </c>
      <c r="I936" s="240">
        <f t="shared" si="26"/>
        <v>0</v>
      </c>
    </row>
    <row r="937" spans="1:9" x14ac:dyDescent="0.15">
      <c r="A937" s="89"/>
      <c r="B937" s="214" t="s">
        <v>124</v>
      </c>
      <c r="C937" s="89" t="s">
        <v>129</v>
      </c>
      <c r="D937" s="92">
        <v>0</v>
      </c>
      <c r="E937" s="92">
        <v>0</v>
      </c>
      <c r="F937" s="92">
        <v>0</v>
      </c>
      <c r="G937" s="92">
        <v>0</v>
      </c>
      <c r="H937" s="97">
        <v>0</v>
      </c>
      <c r="I937" s="240">
        <f t="shared" si="26"/>
        <v>0</v>
      </c>
    </row>
    <row r="938" spans="1:9" ht="11.25" thickBot="1" x14ac:dyDescent="0.2">
      <c r="A938" s="89"/>
      <c r="B938" s="214" t="s">
        <v>125</v>
      </c>
      <c r="C938" s="89" t="s">
        <v>130</v>
      </c>
      <c r="D938" s="92">
        <v>0</v>
      </c>
      <c r="E938" s="92">
        <v>0</v>
      </c>
      <c r="F938" s="92">
        <v>0</v>
      </c>
      <c r="G938" s="92">
        <v>0</v>
      </c>
      <c r="H938" s="97">
        <v>0</v>
      </c>
      <c r="I938" s="240">
        <f t="shared" si="26"/>
        <v>0</v>
      </c>
    </row>
    <row r="939" spans="1:9" ht="12" thickTop="1" thickBot="1" x14ac:dyDescent="0.2">
      <c r="A939" s="89"/>
      <c r="B939" s="214"/>
      <c r="C939" s="89" t="s">
        <v>281</v>
      </c>
      <c r="D939" s="111">
        <f>SUM(D907:D938)</f>
        <v>0</v>
      </c>
      <c r="E939" s="111">
        <f>SUM(E907:E938)</f>
        <v>0</v>
      </c>
      <c r="F939" s="111">
        <f>SUM(F907:F938)</f>
        <v>0</v>
      </c>
      <c r="G939" s="111">
        <f>SUM(G907:G938)</f>
        <v>0</v>
      </c>
      <c r="H939" s="111">
        <f>SUM(H907:H938)</f>
        <v>0</v>
      </c>
      <c r="I939" s="111">
        <f t="shared" si="26"/>
        <v>0</v>
      </c>
    </row>
    <row r="940" spans="1:9" ht="11.25" thickTop="1" x14ac:dyDescent="0.15">
      <c r="A940" s="89"/>
      <c r="B940" s="89"/>
      <c r="C940" s="89"/>
      <c r="D940" s="3"/>
      <c r="E940" s="3"/>
      <c r="F940" s="3"/>
      <c r="G940" s="3"/>
      <c r="H940" s="3"/>
      <c r="I940" s="128"/>
    </row>
    <row r="941" spans="1:9" x14ac:dyDescent="0.15">
      <c r="A941" s="215" t="s">
        <v>282</v>
      </c>
      <c r="B941" s="89"/>
      <c r="C941" s="89"/>
      <c r="D941" s="3"/>
      <c r="E941" s="3"/>
      <c r="F941" s="3"/>
      <c r="G941" s="3"/>
      <c r="H941" s="3"/>
      <c r="I941" s="128"/>
    </row>
    <row r="942" spans="1:9" x14ac:dyDescent="0.15">
      <c r="B942" s="214" t="s">
        <v>1048</v>
      </c>
      <c r="C942" s="89" t="s">
        <v>1186</v>
      </c>
      <c r="D942" s="95">
        <v>0</v>
      </c>
      <c r="E942" s="95">
        <v>0</v>
      </c>
      <c r="F942" s="95">
        <v>0</v>
      </c>
      <c r="G942" s="95">
        <v>0</v>
      </c>
      <c r="H942" s="97">
        <v>0</v>
      </c>
      <c r="I942" s="240">
        <f>SUM(G942+H942)</f>
        <v>0</v>
      </c>
    </row>
    <row r="943" spans="1:9" x14ac:dyDescent="0.15">
      <c r="A943" s="89"/>
      <c r="B943" s="214" t="s">
        <v>1049</v>
      </c>
      <c r="C943" s="89" t="s">
        <v>1474</v>
      </c>
      <c r="D943" s="95">
        <v>0</v>
      </c>
      <c r="E943" s="95">
        <v>0</v>
      </c>
      <c r="F943" s="95">
        <v>0</v>
      </c>
      <c r="G943" s="95">
        <v>0</v>
      </c>
      <c r="H943" s="97">
        <v>0</v>
      </c>
      <c r="I943" s="240">
        <f>SUM(G943+H943)</f>
        <v>0</v>
      </c>
    </row>
    <row r="944" spans="1:9" x14ac:dyDescent="0.15">
      <c r="A944" s="89"/>
      <c r="B944" s="214" t="s">
        <v>1050</v>
      </c>
      <c r="C944" s="89" t="s">
        <v>72</v>
      </c>
      <c r="D944" s="92">
        <v>0</v>
      </c>
      <c r="E944" s="92">
        <v>0</v>
      </c>
      <c r="F944" s="92">
        <v>0</v>
      </c>
      <c r="G944" s="92">
        <v>0</v>
      </c>
      <c r="H944" s="97">
        <v>0</v>
      </c>
      <c r="I944" s="240">
        <f t="shared" ref="I944:I974" si="27">SUM(G944+H944)</f>
        <v>0</v>
      </c>
    </row>
    <row r="945" spans="1:9" x14ac:dyDescent="0.15">
      <c r="A945" s="89"/>
      <c r="B945" s="214" t="s">
        <v>1051</v>
      </c>
      <c r="C945" s="89" t="s">
        <v>73</v>
      </c>
      <c r="D945" s="92">
        <v>0</v>
      </c>
      <c r="E945" s="92">
        <v>0</v>
      </c>
      <c r="F945" s="92">
        <v>0</v>
      </c>
      <c r="G945" s="92">
        <v>0</v>
      </c>
      <c r="H945" s="97">
        <v>0</v>
      </c>
      <c r="I945" s="240">
        <f t="shared" si="27"/>
        <v>0</v>
      </c>
    </row>
    <row r="946" spans="1:9" x14ac:dyDescent="0.15">
      <c r="A946" s="89"/>
      <c r="B946" s="214" t="s">
        <v>74</v>
      </c>
      <c r="C946" s="89" t="s">
        <v>75</v>
      </c>
      <c r="D946" s="92">
        <v>0</v>
      </c>
      <c r="E946" s="92">
        <v>0</v>
      </c>
      <c r="F946" s="92">
        <v>0</v>
      </c>
      <c r="G946" s="92">
        <v>0</v>
      </c>
      <c r="H946" s="97">
        <v>0</v>
      </c>
      <c r="I946" s="240">
        <f t="shared" si="27"/>
        <v>0</v>
      </c>
    </row>
    <row r="947" spans="1:9" x14ac:dyDescent="0.15">
      <c r="A947" s="89"/>
      <c r="B947" s="214" t="s">
        <v>76</v>
      </c>
      <c r="C947" s="89" t="s">
        <v>77</v>
      </c>
      <c r="D947" s="92">
        <v>0</v>
      </c>
      <c r="E947" s="92">
        <v>0</v>
      </c>
      <c r="F947" s="92">
        <v>0</v>
      </c>
      <c r="G947" s="92">
        <v>0</v>
      </c>
      <c r="H947" s="97">
        <v>0</v>
      </c>
      <c r="I947" s="240">
        <f t="shared" si="27"/>
        <v>0</v>
      </c>
    </row>
    <row r="948" spans="1:9" x14ac:dyDescent="0.15">
      <c r="A948" s="89"/>
      <c r="B948" s="214" t="s">
        <v>1052</v>
      </c>
      <c r="C948" s="89" t="s">
        <v>78</v>
      </c>
      <c r="D948" s="92">
        <v>0</v>
      </c>
      <c r="E948" s="92">
        <v>0</v>
      </c>
      <c r="F948" s="92">
        <v>0</v>
      </c>
      <c r="G948" s="92">
        <v>0</v>
      </c>
      <c r="H948" s="97">
        <v>0</v>
      </c>
      <c r="I948" s="240">
        <f t="shared" si="27"/>
        <v>0</v>
      </c>
    </row>
    <row r="949" spans="1:9" x14ac:dyDescent="0.15">
      <c r="A949" s="89"/>
      <c r="B949" s="214" t="s">
        <v>81</v>
      </c>
      <c r="C949" s="89" t="s">
        <v>88</v>
      </c>
      <c r="D949" s="92">
        <v>0</v>
      </c>
      <c r="E949" s="92">
        <v>0</v>
      </c>
      <c r="F949" s="92">
        <v>0</v>
      </c>
      <c r="G949" s="92">
        <v>0</v>
      </c>
      <c r="H949" s="97">
        <v>0</v>
      </c>
      <c r="I949" s="240">
        <f t="shared" si="27"/>
        <v>0</v>
      </c>
    </row>
    <row r="950" spans="1:9" x14ac:dyDescent="0.15">
      <c r="A950" s="89"/>
      <c r="B950" s="214" t="s">
        <v>82</v>
      </c>
      <c r="C950" s="89" t="s">
        <v>89</v>
      </c>
      <c r="D950" s="92">
        <v>0</v>
      </c>
      <c r="E950" s="92">
        <v>0</v>
      </c>
      <c r="F950" s="92">
        <v>0</v>
      </c>
      <c r="G950" s="92">
        <v>0</v>
      </c>
      <c r="H950" s="97">
        <v>0</v>
      </c>
      <c r="I950" s="240">
        <f t="shared" si="27"/>
        <v>0</v>
      </c>
    </row>
    <row r="951" spans="1:9" x14ac:dyDescent="0.15">
      <c r="A951" s="89"/>
      <c r="B951" s="214" t="s">
        <v>86</v>
      </c>
      <c r="C951" s="89" t="s">
        <v>1080</v>
      </c>
      <c r="D951" s="92">
        <v>0</v>
      </c>
      <c r="E951" s="92">
        <v>0</v>
      </c>
      <c r="F951" s="92">
        <v>0</v>
      </c>
      <c r="G951" s="92">
        <v>0</v>
      </c>
      <c r="H951" s="97">
        <v>0</v>
      </c>
      <c r="I951" s="240">
        <f t="shared" si="27"/>
        <v>0</v>
      </c>
    </row>
    <row r="952" spans="1:9" x14ac:dyDescent="0.15">
      <c r="A952" s="89"/>
      <c r="B952" s="333" t="s">
        <v>485</v>
      </c>
      <c r="C952" s="286" t="s">
        <v>508</v>
      </c>
      <c r="D952" s="92">
        <v>0</v>
      </c>
      <c r="E952" s="92">
        <v>0</v>
      </c>
      <c r="F952" s="92">
        <v>0</v>
      </c>
      <c r="G952" s="92">
        <v>0</v>
      </c>
      <c r="H952" s="97">
        <v>0</v>
      </c>
      <c r="I952" s="240">
        <f t="shared" si="27"/>
        <v>0</v>
      </c>
    </row>
    <row r="953" spans="1:9" x14ac:dyDescent="0.15">
      <c r="A953" s="89"/>
      <c r="B953" s="214" t="s">
        <v>1081</v>
      </c>
      <c r="C953" s="89" t="s">
        <v>591</v>
      </c>
      <c r="D953" s="92">
        <v>0</v>
      </c>
      <c r="E953" s="92">
        <v>0</v>
      </c>
      <c r="F953" s="92">
        <v>0</v>
      </c>
      <c r="G953" s="92">
        <v>0</v>
      </c>
      <c r="H953" s="97">
        <v>0</v>
      </c>
      <c r="I953" s="240">
        <f t="shared" si="27"/>
        <v>0</v>
      </c>
    </row>
    <row r="954" spans="1:9" x14ac:dyDescent="0.15">
      <c r="A954" s="89"/>
      <c r="B954" s="214" t="s">
        <v>1082</v>
      </c>
      <c r="C954" s="89" t="s">
        <v>592</v>
      </c>
      <c r="D954" s="92">
        <v>0</v>
      </c>
      <c r="E954" s="92">
        <v>0</v>
      </c>
      <c r="F954" s="92">
        <v>0</v>
      </c>
      <c r="G954" s="92">
        <v>0</v>
      </c>
      <c r="H954" s="97">
        <v>0</v>
      </c>
      <c r="I954" s="240">
        <f t="shared" si="27"/>
        <v>0</v>
      </c>
    </row>
    <row r="955" spans="1:9" x14ac:dyDescent="0.15">
      <c r="A955" s="89"/>
      <c r="B955" s="214" t="s">
        <v>1083</v>
      </c>
      <c r="C955" s="89" t="s">
        <v>593</v>
      </c>
      <c r="D955" s="92">
        <v>0</v>
      </c>
      <c r="E955" s="92">
        <v>0</v>
      </c>
      <c r="F955" s="92">
        <v>0</v>
      </c>
      <c r="G955" s="92">
        <v>0</v>
      </c>
      <c r="H955" s="97">
        <v>0</v>
      </c>
      <c r="I955" s="240">
        <f t="shared" si="27"/>
        <v>0</v>
      </c>
    </row>
    <row r="956" spans="1:9" x14ac:dyDescent="0.15">
      <c r="A956" s="89"/>
      <c r="B956" s="214" t="s">
        <v>1084</v>
      </c>
      <c r="C956" s="89" t="s">
        <v>594</v>
      </c>
      <c r="D956" s="92">
        <v>0</v>
      </c>
      <c r="E956" s="92">
        <v>0</v>
      </c>
      <c r="F956" s="92">
        <v>0</v>
      </c>
      <c r="G956" s="92">
        <v>0</v>
      </c>
      <c r="H956" s="97">
        <v>0</v>
      </c>
      <c r="I956" s="240">
        <f t="shared" si="27"/>
        <v>0</v>
      </c>
    </row>
    <row r="957" spans="1:9" x14ac:dyDescent="0.15">
      <c r="A957" s="89"/>
      <c r="B957" s="214" t="s">
        <v>1085</v>
      </c>
      <c r="C957" s="89" t="s">
        <v>139</v>
      </c>
      <c r="D957" s="92">
        <v>0</v>
      </c>
      <c r="E957" s="92">
        <v>0</v>
      </c>
      <c r="F957" s="92">
        <v>0</v>
      </c>
      <c r="G957" s="92">
        <v>0</v>
      </c>
      <c r="H957" s="97">
        <v>0</v>
      </c>
      <c r="I957" s="240">
        <f t="shared" si="27"/>
        <v>0</v>
      </c>
    </row>
    <row r="958" spans="1:9" x14ac:dyDescent="0.15">
      <c r="A958" s="89"/>
      <c r="B958" s="214" t="s">
        <v>1086</v>
      </c>
      <c r="C958" s="89" t="s">
        <v>140</v>
      </c>
      <c r="D958" s="92">
        <v>0</v>
      </c>
      <c r="E958" s="92">
        <v>0</v>
      </c>
      <c r="F958" s="92">
        <v>0</v>
      </c>
      <c r="G958" s="92">
        <v>0</v>
      </c>
      <c r="H958" s="97">
        <v>0</v>
      </c>
      <c r="I958" s="240">
        <f t="shared" si="27"/>
        <v>0</v>
      </c>
    </row>
    <row r="959" spans="1:9" x14ac:dyDescent="0.15">
      <c r="A959" s="89"/>
      <c r="B959" s="214" t="s">
        <v>1087</v>
      </c>
      <c r="C959" s="89" t="s">
        <v>595</v>
      </c>
      <c r="D959" s="92">
        <v>0</v>
      </c>
      <c r="E959" s="92">
        <v>0</v>
      </c>
      <c r="F959" s="92">
        <v>0</v>
      </c>
      <c r="G959" s="92">
        <v>0</v>
      </c>
      <c r="H959" s="97">
        <v>0</v>
      </c>
      <c r="I959" s="240">
        <f t="shared" si="27"/>
        <v>0</v>
      </c>
    </row>
    <row r="960" spans="1:9" x14ac:dyDescent="0.15">
      <c r="A960" s="89"/>
      <c r="B960" s="214" t="s">
        <v>1088</v>
      </c>
      <c r="C960" s="89" t="s">
        <v>597</v>
      </c>
      <c r="D960" s="92">
        <v>0</v>
      </c>
      <c r="E960" s="92">
        <v>0</v>
      </c>
      <c r="F960" s="92">
        <v>0</v>
      </c>
      <c r="G960" s="92">
        <v>0</v>
      </c>
      <c r="H960" s="97">
        <v>0</v>
      </c>
      <c r="I960" s="240">
        <f t="shared" si="27"/>
        <v>0</v>
      </c>
    </row>
    <row r="961" spans="1:9" x14ac:dyDescent="0.15">
      <c r="A961" s="89"/>
      <c r="B961" s="214" t="s">
        <v>598</v>
      </c>
      <c r="C961" s="89" t="s">
        <v>603</v>
      </c>
      <c r="D961" s="92">
        <v>0</v>
      </c>
      <c r="E961" s="92">
        <v>0</v>
      </c>
      <c r="F961" s="92">
        <v>0</v>
      </c>
      <c r="G961" s="92">
        <v>0</v>
      </c>
      <c r="H961" s="97">
        <v>0</v>
      </c>
      <c r="I961" s="240">
        <f t="shared" si="27"/>
        <v>0</v>
      </c>
    </row>
    <row r="962" spans="1:9" x14ac:dyDescent="0.15">
      <c r="A962" s="89"/>
      <c r="B962" s="214" t="s">
        <v>599</v>
      </c>
      <c r="C962" s="89" t="s">
        <v>107</v>
      </c>
      <c r="D962" s="92">
        <v>0</v>
      </c>
      <c r="E962" s="92">
        <v>0</v>
      </c>
      <c r="F962" s="92">
        <v>0</v>
      </c>
      <c r="G962" s="92">
        <v>0</v>
      </c>
      <c r="H962" s="97">
        <v>0</v>
      </c>
      <c r="I962" s="240">
        <f t="shared" si="27"/>
        <v>0</v>
      </c>
    </row>
    <row r="963" spans="1:9" x14ac:dyDescent="0.15">
      <c r="A963" s="89"/>
      <c r="B963" s="214" t="s">
        <v>600</v>
      </c>
      <c r="C963" s="89" t="s">
        <v>108</v>
      </c>
      <c r="D963" s="92">
        <v>0</v>
      </c>
      <c r="E963" s="92">
        <v>0</v>
      </c>
      <c r="F963" s="92">
        <v>0</v>
      </c>
      <c r="G963" s="92">
        <v>0</v>
      </c>
      <c r="H963" s="97">
        <v>0</v>
      </c>
      <c r="I963" s="240">
        <f t="shared" si="27"/>
        <v>0</v>
      </c>
    </row>
    <row r="964" spans="1:9" x14ac:dyDescent="0.15">
      <c r="A964" s="89"/>
      <c r="B964" s="214" t="s">
        <v>601</v>
      </c>
      <c r="C964" s="89" t="s">
        <v>109</v>
      </c>
      <c r="D964" s="92">
        <v>0</v>
      </c>
      <c r="E964" s="92">
        <v>0</v>
      </c>
      <c r="F964" s="92">
        <v>0</v>
      </c>
      <c r="G964" s="92">
        <v>0</v>
      </c>
      <c r="H964" s="97">
        <v>0</v>
      </c>
      <c r="I964" s="240">
        <f t="shared" si="27"/>
        <v>0</v>
      </c>
    </row>
    <row r="965" spans="1:9" x14ac:dyDescent="0.15">
      <c r="A965" s="89"/>
      <c r="B965" s="214" t="s">
        <v>1053</v>
      </c>
      <c r="C965" s="89" t="s">
        <v>110</v>
      </c>
      <c r="D965" s="92">
        <v>0</v>
      </c>
      <c r="E965" s="92">
        <v>0</v>
      </c>
      <c r="F965" s="92">
        <v>0</v>
      </c>
      <c r="G965" s="92">
        <v>0</v>
      </c>
      <c r="H965" s="97">
        <v>0</v>
      </c>
      <c r="I965" s="240">
        <f t="shared" si="27"/>
        <v>0</v>
      </c>
    </row>
    <row r="966" spans="1:9" x14ac:dyDescent="0.15">
      <c r="A966" s="89"/>
      <c r="B966" s="214" t="s">
        <v>602</v>
      </c>
      <c r="C966" s="89" t="s">
        <v>111</v>
      </c>
      <c r="D966" s="92">
        <v>0</v>
      </c>
      <c r="E966" s="92">
        <v>0</v>
      </c>
      <c r="F966" s="92">
        <v>0</v>
      </c>
      <c r="G966" s="92">
        <v>0</v>
      </c>
      <c r="H966" s="97">
        <v>0</v>
      </c>
      <c r="I966" s="240">
        <f t="shared" si="27"/>
        <v>0</v>
      </c>
    </row>
    <row r="967" spans="1:9" x14ac:dyDescent="0.15">
      <c r="A967" s="89"/>
      <c r="B967" s="214" t="s">
        <v>1054</v>
      </c>
      <c r="C967" s="89" t="s">
        <v>114</v>
      </c>
      <c r="D967" s="92">
        <v>0</v>
      </c>
      <c r="E967" s="92">
        <v>0</v>
      </c>
      <c r="F967" s="92">
        <v>0</v>
      </c>
      <c r="G967" s="92">
        <v>0</v>
      </c>
      <c r="H967" s="97">
        <v>0</v>
      </c>
      <c r="I967" s="240">
        <f t="shared" si="27"/>
        <v>0</v>
      </c>
    </row>
    <row r="968" spans="1:9" x14ac:dyDescent="0.15">
      <c r="A968" s="89"/>
      <c r="B968" s="214" t="s">
        <v>451</v>
      </c>
      <c r="C968" s="89" t="s">
        <v>119</v>
      </c>
      <c r="D968" s="92">
        <v>0</v>
      </c>
      <c r="E968" s="92">
        <v>0</v>
      </c>
      <c r="F968" s="92">
        <v>0</v>
      </c>
      <c r="G968" s="92">
        <v>0</v>
      </c>
      <c r="H968" s="97">
        <v>0</v>
      </c>
      <c r="I968" s="240">
        <f t="shared" si="27"/>
        <v>0</v>
      </c>
    </row>
    <row r="969" spans="1:9" x14ac:dyDescent="0.15">
      <c r="A969" s="89"/>
      <c r="B969" s="214" t="s">
        <v>447</v>
      </c>
      <c r="C969" s="89" t="s">
        <v>121</v>
      </c>
      <c r="D969" s="92">
        <v>0</v>
      </c>
      <c r="E969" s="92">
        <v>0</v>
      </c>
      <c r="F969" s="92">
        <v>0</v>
      </c>
      <c r="G969" s="92">
        <v>0</v>
      </c>
      <c r="H969" s="97">
        <v>0</v>
      </c>
      <c r="I969" s="240">
        <f t="shared" si="27"/>
        <v>0</v>
      </c>
    </row>
    <row r="970" spans="1:9" x14ac:dyDescent="0.15">
      <c r="A970" s="89"/>
      <c r="B970" s="214" t="s">
        <v>1055</v>
      </c>
      <c r="C970" s="89" t="s">
        <v>127</v>
      </c>
      <c r="D970" s="92">
        <v>0</v>
      </c>
      <c r="E970" s="92">
        <v>0</v>
      </c>
      <c r="F970" s="92">
        <v>0</v>
      </c>
      <c r="G970" s="92">
        <v>0</v>
      </c>
      <c r="H970" s="97">
        <v>0</v>
      </c>
      <c r="I970" s="240">
        <f t="shared" si="27"/>
        <v>0</v>
      </c>
    </row>
    <row r="971" spans="1:9" x14ac:dyDescent="0.15">
      <c r="A971" s="89"/>
      <c r="B971" s="214" t="s">
        <v>123</v>
      </c>
      <c r="C971" s="89" t="s">
        <v>128</v>
      </c>
      <c r="D971" s="92">
        <v>0</v>
      </c>
      <c r="E971" s="92">
        <v>0</v>
      </c>
      <c r="F971" s="92">
        <v>0</v>
      </c>
      <c r="G971" s="92">
        <v>0</v>
      </c>
      <c r="H971" s="97">
        <v>0</v>
      </c>
      <c r="I971" s="240">
        <f t="shared" si="27"/>
        <v>0</v>
      </c>
    </row>
    <row r="972" spans="1:9" x14ac:dyDescent="0.15">
      <c r="A972" s="89"/>
      <c r="B972" s="214" t="s">
        <v>124</v>
      </c>
      <c r="C972" s="89" t="s">
        <v>129</v>
      </c>
      <c r="D972" s="92">
        <v>0</v>
      </c>
      <c r="E972" s="92">
        <v>0</v>
      </c>
      <c r="F972" s="92">
        <v>0</v>
      </c>
      <c r="G972" s="92">
        <v>0</v>
      </c>
      <c r="H972" s="97">
        <v>0</v>
      </c>
      <c r="I972" s="240">
        <f t="shared" si="27"/>
        <v>0</v>
      </c>
    </row>
    <row r="973" spans="1:9" ht="11.25" thickBot="1" x14ac:dyDescent="0.2">
      <c r="A973" s="89"/>
      <c r="B973" s="214" t="s">
        <v>125</v>
      </c>
      <c r="C973" s="89" t="s">
        <v>130</v>
      </c>
      <c r="D973" s="92">
        <v>0</v>
      </c>
      <c r="E973" s="92">
        <v>0</v>
      </c>
      <c r="F973" s="92">
        <v>0</v>
      </c>
      <c r="G973" s="92">
        <v>0</v>
      </c>
      <c r="H973" s="97">
        <v>0</v>
      </c>
      <c r="I973" s="240">
        <f t="shared" si="27"/>
        <v>0</v>
      </c>
    </row>
    <row r="974" spans="1:9" ht="12" thickTop="1" thickBot="1" x14ac:dyDescent="0.2">
      <c r="A974" s="89"/>
      <c r="B974" s="214"/>
      <c r="C974" s="89" t="s">
        <v>283</v>
      </c>
      <c r="D974" s="111">
        <f>SUM(D942:D973)</f>
        <v>0</v>
      </c>
      <c r="E974" s="111">
        <f>SUM(E942:E973)</f>
        <v>0</v>
      </c>
      <c r="F974" s="111">
        <f>SUM(F942:F973)</f>
        <v>0</v>
      </c>
      <c r="G974" s="111">
        <f>SUM(G942:G973)</f>
        <v>0</v>
      </c>
      <c r="H974" s="111">
        <f>SUM(H942:H973)</f>
        <v>0</v>
      </c>
      <c r="I974" s="111">
        <f t="shared" si="27"/>
        <v>0</v>
      </c>
    </row>
    <row r="975" spans="1:9" ht="11.25" thickTop="1" x14ac:dyDescent="0.15">
      <c r="A975" s="89"/>
      <c r="B975" s="89"/>
      <c r="C975" s="89"/>
      <c r="D975" s="3"/>
      <c r="E975" s="3"/>
      <c r="F975" s="3"/>
      <c r="G975" s="3"/>
      <c r="H975" s="3"/>
      <c r="I975" s="128"/>
    </row>
    <row r="976" spans="1:9" x14ac:dyDescent="0.15">
      <c r="A976" s="215" t="s">
        <v>755</v>
      </c>
      <c r="B976" s="89"/>
      <c r="C976" s="89"/>
      <c r="D976" s="3"/>
      <c r="E976" s="3"/>
      <c r="F976" s="3"/>
      <c r="G976" s="3"/>
      <c r="H976" s="3"/>
      <c r="I976" s="128"/>
    </row>
    <row r="977" spans="1:9" x14ac:dyDescent="0.15">
      <c r="B977" s="214" t="s">
        <v>1048</v>
      </c>
      <c r="C977" s="89" t="s">
        <v>1186</v>
      </c>
      <c r="D977" s="95">
        <v>0</v>
      </c>
      <c r="E977" s="95">
        <v>0</v>
      </c>
      <c r="F977" s="95">
        <v>0</v>
      </c>
      <c r="G977" s="95">
        <v>0</v>
      </c>
      <c r="H977" s="97">
        <v>0</v>
      </c>
      <c r="I977" s="240">
        <f>SUM(G977+H977)</f>
        <v>0</v>
      </c>
    </row>
    <row r="978" spans="1:9" x14ac:dyDescent="0.15">
      <c r="A978" s="89"/>
      <c r="B978" s="214" t="s">
        <v>1049</v>
      </c>
      <c r="C978" s="89" t="s">
        <v>1474</v>
      </c>
      <c r="D978" s="95">
        <v>0</v>
      </c>
      <c r="E978" s="95">
        <v>0</v>
      </c>
      <c r="F978" s="95">
        <v>0</v>
      </c>
      <c r="G978" s="95">
        <v>0</v>
      </c>
      <c r="H978" s="97">
        <v>0</v>
      </c>
      <c r="I978" s="240">
        <f>SUM(G978+H978)</f>
        <v>0</v>
      </c>
    </row>
    <row r="979" spans="1:9" x14ac:dyDescent="0.15">
      <c r="A979" s="89"/>
      <c r="B979" s="214" t="s">
        <v>1050</v>
      </c>
      <c r="C979" s="89" t="s">
        <v>72</v>
      </c>
      <c r="D979" s="92">
        <v>0</v>
      </c>
      <c r="E979" s="92">
        <v>0</v>
      </c>
      <c r="F979" s="92">
        <v>0</v>
      </c>
      <c r="G979" s="92">
        <v>0</v>
      </c>
      <c r="H979" s="97">
        <v>0</v>
      </c>
      <c r="I979" s="240">
        <f t="shared" ref="I979:I1009" si="28">SUM(G979+H979)</f>
        <v>0</v>
      </c>
    </row>
    <row r="980" spans="1:9" x14ac:dyDescent="0.15">
      <c r="A980" s="89"/>
      <c r="B980" s="214" t="s">
        <v>1051</v>
      </c>
      <c r="C980" s="89" t="s">
        <v>73</v>
      </c>
      <c r="D980" s="92">
        <v>0</v>
      </c>
      <c r="E980" s="92">
        <v>0</v>
      </c>
      <c r="F980" s="92">
        <v>0</v>
      </c>
      <c r="G980" s="92">
        <v>0</v>
      </c>
      <c r="H980" s="97">
        <v>0</v>
      </c>
      <c r="I980" s="240">
        <f t="shared" si="28"/>
        <v>0</v>
      </c>
    </row>
    <row r="981" spans="1:9" x14ac:dyDescent="0.15">
      <c r="A981" s="89"/>
      <c r="B981" s="214" t="s">
        <v>74</v>
      </c>
      <c r="C981" s="89" t="s">
        <v>75</v>
      </c>
      <c r="D981" s="92">
        <v>0</v>
      </c>
      <c r="E981" s="92">
        <v>0</v>
      </c>
      <c r="F981" s="92">
        <v>0</v>
      </c>
      <c r="G981" s="92">
        <v>0</v>
      </c>
      <c r="H981" s="97">
        <v>0</v>
      </c>
      <c r="I981" s="240">
        <f t="shared" si="28"/>
        <v>0</v>
      </c>
    </row>
    <row r="982" spans="1:9" x14ac:dyDescent="0.15">
      <c r="A982" s="89"/>
      <c r="B982" s="214" t="s">
        <v>76</v>
      </c>
      <c r="C982" s="89" t="s">
        <v>77</v>
      </c>
      <c r="D982" s="92">
        <v>0</v>
      </c>
      <c r="E982" s="92">
        <v>0</v>
      </c>
      <c r="F982" s="92">
        <v>0</v>
      </c>
      <c r="G982" s="92">
        <v>0</v>
      </c>
      <c r="H982" s="97">
        <v>0</v>
      </c>
      <c r="I982" s="240">
        <f t="shared" si="28"/>
        <v>0</v>
      </c>
    </row>
    <row r="983" spans="1:9" x14ac:dyDescent="0.15">
      <c r="A983" s="89"/>
      <c r="B983" s="214" t="s">
        <v>1052</v>
      </c>
      <c r="C983" s="89" t="s">
        <v>78</v>
      </c>
      <c r="D983" s="92">
        <v>0</v>
      </c>
      <c r="E983" s="92">
        <v>0</v>
      </c>
      <c r="F983" s="92">
        <v>0</v>
      </c>
      <c r="G983" s="92">
        <v>0</v>
      </c>
      <c r="H983" s="97">
        <v>0</v>
      </c>
      <c r="I983" s="240">
        <f t="shared" si="28"/>
        <v>0</v>
      </c>
    </row>
    <row r="984" spans="1:9" x14ac:dyDescent="0.15">
      <c r="A984" s="89"/>
      <c r="B984" s="214" t="s">
        <v>81</v>
      </c>
      <c r="C984" s="89" t="s">
        <v>88</v>
      </c>
      <c r="D984" s="92">
        <v>0</v>
      </c>
      <c r="E984" s="92">
        <v>0</v>
      </c>
      <c r="F984" s="92">
        <v>0</v>
      </c>
      <c r="G984" s="92">
        <v>0</v>
      </c>
      <c r="H984" s="97">
        <v>0</v>
      </c>
      <c r="I984" s="240">
        <f t="shared" si="28"/>
        <v>0</v>
      </c>
    </row>
    <row r="985" spans="1:9" x14ac:dyDescent="0.15">
      <c r="A985" s="89"/>
      <c r="B985" s="214" t="s">
        <v>82</v>
      </c>
      <c r="C985" s="89" t="s">
        <v>89</v>
      </c>
      <c r="D985" s="92">
        <v>0</v>
      </c>
      <c r="E985" s="92">
        <v>0</v>
      </c>
      <c r="F985" s="92">
        <v>0</v>
      </c>
      <c r="G985" s="92">
        <v>0</v>
      </c>
      <c r="H985" s="97">
        <v>0</v>
      </c>
      <c r="I985" s="240">
        <f t="shared" si="28"/>
        <v>0</v>
      </c>
    </row>
    <row r="986" spans="1:9" x14ac:dyDescent="0.15">
      <c r="A986" s="89"/>
      <c r="B986" s="214" t="s">
        <v>86</v>
      </c>
      <c r="C986" s="89" t="s">
        <v>1080</v>
      </c>
      <c r="D986" s="92">
        <v>0</v>
      </c>
      <c r="E986" s="92">
        <v>0</v>
      </c>
      <c r="F986" s="92">
        <v>0</v>
      </c>
      <c r="G986" s="92">
        <v>0</v>
      </c>
      <c r="H986" s="97">
        <v>0</v>
      </c>
      <c r="I986" s="240">
        <f t="shared" si="28"/>
        <v>0</v>
      </c>
    </row>
    <row r="987" spans="1:9" x14ac:dyDescent="0.15">
      <c r="A987" s="89"/>
      <c r="B987" s="333" t="s">
        <v>485</v>
      </c>
      <c r="C987" s="286" t="s">
        <v>508</v>
      </c>
      <c r="D987" s="92">
        <v>0</v>
      </c>
      <c r="E987" s="92">
        <v>0</v>
      </c>
      <c r="F987" s="92">
        <v>0</v>
      </c>
      <c r="G987" s="92">
        <v>0</v>
      </c>
      <c r="H987" s="97">
        <v>0</v>
      </c>
      <c r="I987" s="240">
        <f t="shared" si="28"/>
        <v>0</v>
      </c>
    </row>
    <row r="988" spans="1:9" x14ac:dyDescent="0.15">
      <c r="A988" s="89"/>
      <c r="B988" s="214" t="s">
        <v>1081</v>
      </c>
      <c r="C988" s="89" t="s">
        <v>591</v>
      </c>
      <c r="D988" s="92">
        <v>0</v>
      </c>
      <c r="E988" s="92">
        <v>0</v>
      </c>
      <c r="F988" s="92">
        <v>0</v>
      </c>
      <c r="G988" s="92">
        <v>0</v>
      </c>
      <c r="H988" s="97">
        <v>0</v>
      </c>
      <c r="I988" s="240">
        <f t="shared" si="28"/>
        <v>0</v>
      </c>
    </row>
    <row r="989" spans="1:9" x14ac:dyDescent="0.15">
      <c r="A989" s="89"/>
      <c r="B989" s="214" t="s">
        <v>1082</v>
      </c>
      <c r="C989" s="89" t="s">
        <v>592</v>
      </c>
      <c r="D989" s="92">
        <v>0</v>
      </c>
      <c r="E989" s="92">
        <v>0</v>
      </c>
      <c r="F989" s="92">
        <v>0</v>
      </c>
      <c r="G989" s="92">
        <v>0</v>
      </c>
      <c r="H989" s="97">
        <v>0</v>
      </c>
      <c r="I989" s="240">
        <f t="shared" si="28"/>
        <v>0</v>
      </c>
    </row>
    <row r="990" spans="1:9" x14ac:dyDescent="0.15">
      <c r="A990" s="89"/>
      <c r="B990" s="214" t="s">
        <v>1083</v>
      </c>
      <c r="C990" s="89" t="s">
        <v>593</v>
      </c>
      <c r="D990" s="92">
        <v>0</v>
      </c>
      <c r="E990" s="92">
        <v>0</v>
      </c>
      <c r="F990" s="92">
        <v>0</v>
      </c>
      <c r="G990" s="92">
        <v>0</v>
      </c>
      <c r="H990" s="97">
        <v>0</v>
      </c>
      <c r="I990" s="240">
        <f t="shared" si="28"/>
        <v>0</v>
      </c>
    </row>
    <row r="991" spans="1:9" x14ac:dyDescent="0.15">
      <c r="A991" s="89"/>
      <c r="B991" s="214" t="s">
        <v>1084</v>
      </c>
      <c r="C991" s="89" t="s">
        <v>594</v>
      </c>
      <c r="D991" s="92">
        <v>0</v>
      </c>
      <c r="E991" s="92">
        <v>0</v>
      </c>
      <c r="F991" s="92">
        <v>0</v>
      </c>
      <c r="G991" s="92">
        <v>0</v>
      </c>
      <c r="H991" s="97">
        <v>0</v>
      </c>
      <c r="I991" s="240">
        <f t="shared" si="28"/>
        <v>0</v>
      </c>
    </row>
    <row r="992" spans="1:9" x14ac:dyDescent="0.15">
      <c r="A992" s="89"/>
      <c r="B992" s="214" t="s">
        <v>1085</v>
      </c>
      <c r="C992" s="89" t="s">
        <v>139</v>
      </c>
      <c r="D992" s="92">
        <v>0</v>
      </c>
      <c r="E992" s="92">
        <v>0</v>
      </c>
      <c r="F992" s="92">
        <v>0</v>
      </c>
      <c r="G992" s="92">
        <v>0</v>
      </c>
      <c r="H992" s="97">
        <v>0</v>
      </c>
      <c r="I992" s="240">
        <f t="shared" si="28"/>
        <v>0</v>
      </c>
    </row>
    <row r="993" spans="1:9" x14ac:dyDescent="0.15">
      <c r="A993" s="89"/>
      <c r="B993" s="214" t="s">
        <v>1086</v>
      </c>
      <c r="C993" s="89" t="s">
        <v>140</v>
      </c>
      <c r="D993" s="92">
        <v>0</v>
      </c>
      <c r="E993" s="92">
        <v>0</v>
      </c>
      <c r="F993" s="92">
        <v>0</v>
      </c>
      <c r="G993" s="92">
        <v>0</v>
      </c>
      <c r="H993" s="97">
        <v>0</v>
      </c>
      <c r="I993" s="240">
        <f t="shared" si="28"/>
        <v>0</v>
      </c>
    </row>
    <row r="994" spans="1:9" x14ac:dyDescent="0.15">
      <c r="A994" s="89"/>
      <c r="B994" s="214" t="s">
        <v>1087</v>
      </c>
      <c r="C994" s="89" t="s">
        <v>595</v>
      </c>
      <c r="D994" s="92">
        <v>0</v>
      </c>
      <c r="E994" s="92">
        <v>0</v>
      </c>
      <c r="F994" s="92">
        <v>0</v>
      </c>
      <c r="G994" s="92">
        <v>0</v>
      </c>
      <c r="H994" s="97">
        <v>0</v>
      </c>
      <c r="I994" s="240">
        <f t="shared" si="28"/>
        <v>0</v>
      </c>
    </row>
    <row r="995" spans="1:9" x14ac:dyDescent="0.15">
      <c r="A995" s="89"/>
      <c r="B995" s="214" t="s">
        <v>1088</v>
      </c>
      <c r="C995" s="89" t="s">
        <v>597</v>
      </c>
      <c r="D995" s="92">
        <v>0</v>
      </c>
      <c r="E995" s="92">
        <v>0</v>
      </c>
      <c r="F995" s="92">
        <v>0</v>
      </c>
      <c r="G995" s="92">
        <v>0</v>
      </c>
      <c r="H995" s="97">
        <v>0</v>
      </c>
      <c r="I995" s="240">
        <f t="shared" si="28"/>
        <v>0</v>
      </c>
    </row>
    <row r="996" spans="1:9" x14ac:dyDescent="0.15">
      <c r="A996" s="89"/>
      <c r="B996" s="214" t="s">
        <v>598</v>
      </c>
      <c r="C996" s="89" t="s">
        <v>603</v>
      </c>
      <c r="D996" s="92">
        <v>0</v>
      </c>
      <c r="E996" s="92">
        <v>0</v>
      </c>
      <c r="F996" s="92">
        <v>0</v>
      </c>
      <c r="G996" s="92">
        <v>0</v>
      </c>
      <c r="H996" s="97">
        <v>0</v>
      </c>
      <c r="I996" s="240">
        <f t="shared" si="28"/>
        <v>0</v>
      </c>
    </row>
    <row r="997" spans="1:9" x14ac:dyDescent="0.15">
      <c r="A997" s="89"/>
      <c r="B997" s="214" t="s">
        <v>599</v>
      </c>
      <c r="C997" s="89" t="s">
        <v>107</v>
      </c>
      <c r="D997" s="92">
        <v>0</v>
      </c>
      <c r="E997" s="92">
        <v>0</v>
      </c>
      <c r="F997" s="92">
        <v>0</v>
      </c>
      <c r="G997" s="92">
        <v>0</v>
      </c>
      <c r="H997" s="97">
        <v>0</v>
      </c>
      <c r="I997" s="240">
        <f t="shared" si="28"/>
        <v>0</v>
      </c>
    </row>
    <row r="998" spans="1:9" x14ac:dyDescent="0.15">
      <c r="A998" s="89"/>
      <c r="B998" s="214" t="s">
        <v>600</v>
      </c>
      <c r="C998" s="89" t="s">
        <v>108</v>
      </c>
      <c r="D998" s="92">
        <v>0</v>
      </c>
      <c r="E998" s="92">
        <v>0</v>
      </c>
      <c r="F998" s="92">
        <v>0</v>
      </c>
      <c r="G998" s="92">
        <v>0</v>
      </c>
      <c r="H998" s="97">
        <v>0</v>
      </c>
      <c r="I998" s="240">
        <f t="shared" si="28"/>
        <v>0</v>
      </c>
    </row>
    <row r="999" spans="1:9" x14ac:dyDescent="0.15">
      <c r="A999" s="89"/>
      <c r="B999" s="214" t="s">
        <v>601</v>
      </c>
      <c r="C999" s="89" t="s">
        <v>109</v>
      </c>
      <c r="D999" s="92">
        <v>0</v>
      </c>
      <c r="E999" s="92">
        <v>0</v>
      </c>
      <c r="F999" s="92">
        <v>0</v>
      </c>
      <c r="G999" s="92">
        <v>0</v>
      </c>
      <c r="H999" s="97">
        <v>0</v>
      </c>
      <c r="I999" s="240">
        <f t="shared" si="28"/>
        <v>0</v>
      </c>
    </row>
    <row r="1000" spans="1:9" x14ac:dyDescent="0.15">
      <c r="A1000" s="89"/>
      <c r="B1000" s="214" t="s">
        <v>1053</v>
      </c>
      <c r="C1000" s="89" t="s">
        <v>110</v>
      </c>
      <c r="D1000" s="92">
        <v>0</v>
      </c>
      <c r="E1000" s="92">
        <v>0</v>
      </c>
      <c r="F1000" s="92">
        <v>0</v>
      </c>
      <c r="G1000" s="92">
        <v>0</v>
      </c>
      <c r="H1000" s="97">
        <v>0</v>
      </c>
      <c r="I1000" s="240">
        <f t="shared" si="28"/>
        <v>0</v>
      </c>
    </row>
    <row r="1001" spans="1:9" x14ac:dyDescent="0.15">
      <c r="A1001" s="89"/>
      <c r="B1001" s="214" t="s">
        <v>602</v>
      </c>
      <c r="C1001" s="89" t="s">
        <v>111</v>
      </c>
      <c r="D1001" s="92">
        <v>0</v>
      </c>
      <c r="E1001" s="92">
        <v>0</v>
      </c>
      <c r="F1001" s="92">
        <v>0</v>
      </c>
      <c r="G1001" s="92">
        <v>0</v>
      </c>
      <c r="H1001" s="97">
        <v>0</v>
      </c>
      <c r="I1001" s="240">
        <f t="shared" si="28"/>
        <v>0</v>
      </c>
    </row>
    <row r="1002" spans="1:9" x14ac:dyDescent="0.15">
      <c r="A1002" s="89"/>
      <c r="B1002" s="214" t="s">
        <v>1054</v>
      </c>
      <c r="C1002" s="89" t="s">
        <v>114</v>
      </c>
      <c r="D1002" s="92">
        <v>0</v>
      </c>
      <c r="E1002" s="92">
        <v>0</v>
      </c>
      <c r="F1002" s="92">
        <v>0</v>
      </c>
      <c r="G1002" s="92">
        <v>0</v>
      </c>
      <c r="H1002" s="97">
        <v>0</v>
      </c>
      <c r="I1002" s="240">
        <f t="shared" si="28"/>
        <v>0</v>
      </c>
    </row>
    <row r="1003" spans="1:9" x14ac:dyDescent="0.15">
      <c r="A1003" s="89"/>
      <c r="B1003" s="214" t="s">
        <v>451</v>
      </c>
      <c r="C1003" s="89" t="s">
        <v>119</v>
      </c>
      <c r="D1003" s="92">
        <v>0</v>
      </c>
      <c r="E1003" s="92">
        <v>0</v>
      </c>
      <c r="F1003" s="92">
        <v>0</v>
      </c>
      <c r="G1003" s="92">
        <v>0</v>
      </c>
      <c r="H1003" s="97">
        <v>0</v>
      </c>
      <c r="I1003" s="240">
        <f t="shared" si="28"/>
        <v>0</v>
      </c>
    </row>
    <row r="1004" spans="1:9" x14ac:dyDescent="0.15">
      <c r="A1004" s="89"/>
      <c r="B1004" s="214" t="s">
        <v>447</v>
      </c>
      <c r="C1004" s="89" t="s">
        <v>121</v>
      </c>
      <c r="D1004" s="92">
        <v>0</v>
      </c>
      <c r="E1004" s="92">
        <v>0</v>
      </c>
      <c r="F1004" s="92">
        <v>0</v>
      </c>
      <c r="G1004" s="92">
        <v>0</v>
      </c>
      <c r="H1004" s="97">
        <v>0</v>
      </c>
      <c r="I1004" s="240">
        <f t="shared" si="28"/>
        <v>0</v>
      </c>
    </row>
    <row r="1005" spans="1:9" x14ac:dyDescent="0.15">
      <c r="A1005" s="89"/>
      <c r="B1005" s="214" t="s">
        <v>1055</v>
      </c>
      <c r="C1005" s="89" t="s">
        <v>127</v>
      </c>
      <c r="D1005" s="92">
        <v>0</v>
      </c>
      <c r="E1005" s="92">
        <v>0</v>
      </c>
      <c r="F1005" s="92">
        <v>0</v>
      </c>
      <c r="G1005" s="92">
        <v>0</v>
      </c>
      <c r="H1005" s="97">
        <v>0</v>
      </c>
      <c r="I1005" s="240">
        <f t="shared" si="28"/>
        <v>0</v>
      </c>
    </row>
    <row r="1006" spans="1:9" x14ac:dyDescent="0.15">
      <c r="A1006" s="89"/>
      <c r="B1006" s="214" t="s">
        <v>123</v>
      </c>
      <c r="C1006" s="89" t="s">
        <v>128</v>
      </c>
      <c r="D1006" s="92">
        <v>0</v>
      </c>
      <c r="E1006" s="92">
        <v>0</v>
      </c>
      <c r="F1006" s="92">
        <v>0</v>
      </c>
      <c r="G1006" s="92">
        <v>0</v>
      </c>
      <c r="H1006" s="97">
        <v>0</v>
      </c>
      <c r="I1006" s="240">
        <f t="shared" si="28"/>
        <v>0</v>
      </c>
    </row>
    <row r="1007" spans="1:9" x14ac:dyDescent="0.15">
      <c r="A1007" s="89"/>
      <c r="B1007" s="214" t="s">
        <v>124</v>
      </c>
      <c r="C1007" s="89" t="s">
        <v>129</v>
      </c>
      <c r="D1007" s="92">
        <v>0</v>
      </c>
      <c r="E1007" s="92">
        <v>0</v>
      </c>
      <c r="F1007" s="92">
        <v>0</v>
      </c>
      <c r="G1007" s="92">
        <v>0</v>
      </c>
      <c r="H1007" s="97">
        <v>0</v>
      </c>
      <c r="I1007" s="240">
        <f t="shared" si="28"/>
        <v>0</v>
      </c>
    </row>
    <row r="1008" spans="1:9" ht="11.25" thickBot="1" x14ac:dyDescent="0.2">
      <c r="A1008" s="89"/>
      <c r="B1008" s="214" t="s">
        <v>125</v>
      </c>
      <c r="C1008" s="89" t="s">
        <v>130</v>
      </c>
      <c r="D1008" s="92">
        <v>0</v>
      </c>
      <c r="E1008" s="92">
        <v>0</v>
      </c>
      <c r="F1008" s="92">
        <v>0</v>
      </c>
      <c r="G1008" s="92">
        <v>0</v>
      </c>
      <c r="H1008" s="97">
        <v>0</v>
      </c>
      <c r="I1008" s="240">
        <f t="shared" si="28"/>
        <v>0</v>
      </c>
    </row>
    <row r="1009" spans="1:9" ht="12" thickTop="1" thickBot="1" x14ac:dyDescent="0.2">
      <c r="A1009" s="89"/>
      <c r="B1009" s="214"/>
      <c r="C1009" s="89" t="s">
        <v>283</v>
      </c>
      <c r="D1009" s="111">
        <f>SUM(D977:D1008)</f>
        <v>0</v>
      </c>
      <c r="E1009" s="111">
        <f>SUM(E977:E1008)</f>
        <v>0</v>
      </c>
      <c r="F1009" s="111">
        <f>SUM(F977:F1008)</f>
        <v>0</v>
      </c>
      <c r="G1009" s="111">
        <f>SUM(G977:G1008)</f>
        <v>0</v>
      </c>
      <c r="H1009" s="111">
        <f>SUM(H977:H1008)</f>
        <v>0</v>
      </c>
      <c r="I1009" s="111">
        <f t="shared" si="28"/>
        <v>0</v>
      </c>
    </row>
    <row r="1010" spans="1:9" ht="12" thickTop="1" thickBot="1" x14ac:dyDescent="0.2">
      <c r="A1010" s="89"/>
      <c r="B1010" s="89"/>
      <c r="C1010" s="89"/>
      <c r="D1010" s="3"/>
      <c r="E1010" s="3"/>
      <c r="F1010" s="3"/>
      <c r="G1010" s="3"/>
      <c r="H1010" s="3"/>
      <c r="I1010" s="128"/>
    </row>
    <row r="1011" spans="1:9" ht="12" thickTop="1" thickBot="1" x14ac:dyDescent="0.2">
      <c r="B1011" s="89" t="s">
        <v>977</v>
      </c>
      <c r="D1011" s="111">
        <f>D37+D71+D105+D139+D173+D206+D240+D274+D308+D342+D378+D413+D448+D483+D518+D553+D588+D624+D659+D694+D729+D764+D799+D834+D869+D904+D939+D974+D1009</f>
        <v>0</v>
      </c>
      <c r="E1011" s="111">
        <f>E37+E71+E105+E139+E173+E206+E240+E274+E308+E342+E378+E413+E448+E483+E518+E553+E588+E624+E659+E694+E729+E764+E799+E834+E869+E904+E939+E974+E1009</f>
        <v>0</v>
      </c>
      <c r="F1011" s="111">
        <f>F37+F71+F105+F139+F173+F206+F240+F274+F308+F342+F378+F413+F448+F483+F518+F553+F588+F624+F659+F694+F729+F764+F799+F834+F869+F904+F939+F974+F1009</f>
        <v>0</v>
      </c>
      <c r="G1011" s="111">
        <f>G37+G71+G105+G139+G173+G206+G240+G274+G308+G342+G378+G413+G448+G483+G518+G553+G588+G624+G659+G694+G729+G764+G799+G834+G869+G904+G939+G974+G1009</f>
        <v>0</v>
      </c>
      <c r="H1011" s="111">
        <f>H37+H71+H105+H139+H173+H206+H240+H274+H308+H342+H378+H413+H448+H483+H518+H553+H588+H624+H659+H694+H729+H764+H799+H834+H869+H904+H939+H974+H1009</f>
        <v>0</v>
      </c>
      <c r="I1011" s="111">
        <f>SUM(G1011+H1011)</f>
        <v>0</v>
      </c>
    </row>
    <row r="1012" spans="1:9" ht="11.25" thickTop="1" x14ac:dyDescent="0.15">
      <c r="C1012" s="89"/>
      <c r="I1012" s="105"/>
    </row>
    <row r="1013" spans="1:9" x14ac:dyDescent="0.15">
      <c r="A1013" s="105"/>
      <c r="B1013" s="105"/>
      <c r="C1013" s="105"/>
      <c r="I1013" s="105"/>
    </row>
    <row r="1014" spans="1:9" x14ac:dyDescent="0.15">
      <c r="A1014" t="s">
        <v>290</v>
      </c>
      <c r="B1014"/>
      <c r="C1014"/>
      <c r="D1014" s="379"/>
      <c r="E1014" s="379"/>
      <c r="F1014" s="379"/>
      <c r="G1014" s="379"/>
      <c r="H1014" s="379"/>
      <c r="I1014" s="379"/>
    </row>
    <row r="1015" spans="1:9" x14ac:dyDescent="0.15">
      <c r="A1015"/>
      <c r="B1015"/>
      <c r="C1015"/>
      <c r="D1015" s="379"/>
      <c r="E1015" s="379"/>
      <c r="F1015" s="379"/>
      <c r="G1015" s="379"/>
      <c r="H1015" s="379"/>
      <c r="I1015" s="379"/>
    </row>
    <row r="1016" spans="1:9" ht="11.25" x14ac:dyDescent="0.2">
      <c r="A1016" s="75" t="s">
        <v>1048</v>
      </c>
      <c r="B1016" s="379"/>
      <c r="C1016" s="398">
        <f t="shared" ref="C1016:C1042" si="29">SUMIF(B:B,A1016,$I:$I)</f>
        <v>0</v>
      </c>
      <c r="D1016" s="379"/>
      <c r="E1016" s="379"/>
      <c r="F1016" s="379"/>
      <c r="G1016" s="379"/>
      <c r="H1016" s="379"/>
      <c r="I1016" s="379"/>
    </row>
    <row r="1017" spans="1:9" ht="11.25" x14ac:dyDescent="0.2">
      <c r="A1017" s="75" t="s">
        <v>1049</v>
      </c>
      <c r="B1017" s="379"/>
      <c r="C1017" s="398">
        <f t="shared" si="29"/>
        <v>0</v>
      </c>
      <c r="D1017" s="216"/>
      <c r="E1017" s="216"/>
      <c r="F1017" s="216"/>
      <c r="G1017" s="379"/>
      <c r="H1017" s="379"/>
      <c r="I1017" s="379"/>
    </row>
    <row r="1018" spans="1:9" ht="11.25" x14ac:dyDescent="0.2">
      <c r="A1018" s="75" t="s">
        <v>1050</v>
      </c>
      <c r="B1018" s="379"/>
      <c r="C1018" s="398">
        <f t="shared" si="29"/>
        <v>0</v>
      </c>
      <c r="D1018" s="379"/>
      <c r="E1018" s="379"/>
      <c r="F1018" s="379"/>
      <c r="G1018" s="379"/>
      <c r="H1018" s="379"/>
      <c r="I1018" s="379"/>
    </row>
    <row r="1019" spans="1:9" ht="11.25" x14ac:dyDescent="0.2">
      <c r="A1019" s="75" t="s">
        <v>1051</v>
      </c>
      <c r="B1019" s="379"/>
      <c r="C1019" s="398">
        <f t="shared" si="29"/>
        <v>0</v>
      </c>
      <c r="D1019" s="379"/>
      <c r="E1019" s="379"/>
      <c r="F1019" s="379"/>
      <c r="G1019" s="379"/>
      <c r="H1019" s="379"/>
      <c r="I1019" s="379"/>
    </row>
    <row r="1020" spans="1:9" ht="11.25" x14ac:dyDescent="0.2">
      <c r="A1020" s="75" t="s">
        <v>74</v>
      </c>
      <c r="B1020" s="379"/>
      <c r="C1020" s="398">
        <f t="shared" si="29"/>
        <v>0</v>
      </c>
      <c r="D1020" s="379"/>
      <c r="E1020" s="379"/>
      <c r="F1020" s="379"/>
      <c r="G1020" s="379"/>
      <c r="H1020" s="379"/>
      <c r="I1020" s="379"/>
    </row>
    <row r="1021" spans="1:9" ht="11.25" x14ac:dyDescent="0.2">
      <c r="A1021" s="75" t="s">
        <v>76</v>
      </c>
      <c r="B1021" s="379"/>
      <c r="C1021" s="398">
        <f t="shared" si="29"/>
        <v>0</v>
      </c>
      <c r="D1021" s="379"/>
      <c r="E1021" s="379"/>
      <c r="F1021" s="379"/>
      <c r="G1021" s="379"/>
      <c r="H1021" s="379"/>
      <c r="I1021" s="379"/>
    </row>
    <row r="1022" spans="1:9" ht="11.25" x14ac:dyDescent="0.2">
      <c r="A1022" s="75" t="s">
        <v>1052</v>
      </c>
      <c r="B1022" s="379"/>
      <c r="C1022" s="398">
        <f t="shared" si="29"/>
        <v>0</v>
      </c>
      <c r="D1022" s="379"/>
      <c r="E1022" s="379"/>
      <c r="F1022" s="379"/>
      <c r="G1022" s="379"/>
      <c r="H1022" s="379"/>
      <c r="I1022" s="379"/>
    </row>
    <row r="1023" spans="1:9" ht="11.25" x14ac:dyDescent="0.2">
      <c r="A1023" s="75" t="s">
        <v>81</v>
      </c>
      <c r="B1023" s="379"/>
      <c r="C1023" s="398">
        <f t="shared" si="29"/>
        <v>0</v>
      </c>
      <c r="D1023" s="379"/>
      <c r="E1023" s="379"/>
      <c r="F1023" s="379"/>
      <c r="G1023" s="379"/>
      <c r="H1023" s="379"/>
      <c r="I1023" s="379"/>
    </row>
    <row r="1024" spans="1:9" ht="11.25" x14ac:dyDescent="0.2">
      <c r="A1024" s="75" t="s">
        <v>82</v>
      </c>
      <c r="B1024" s="379"/>
      <c r="C1024" s="398">
        <f t="shared" si="29"/>
        <v>0</v>
      </c>
      <c r="D1024" s="379"/>
      <c r="E1024" s="379"/>
      <c r="F1024" s="379"/>
      <c r="G1024" s="379"/>
      <c r="H1024" s="379"/>
      <c r="I1024" s="379"/>
    </row>
    <row r="1025" spans="1:9" ht="11.25" x14ac:dyDescent="0.2">
      <c r="A1025" s="75" t="s">
        <v>86</v>
      </c>
      <c r="B1025" s="379"/>
      <c r="C1025" s="398">
        <f t="shared" si="29"/>
        <v>0</v>
      </c>
      <c r="D1025" s="379"/>
      <c r="E1025" s="379"/>
      <c r="F1025" s="379"/>
      <c r="G1025" s="379"/>
      <c r="H1025" s="379"/>
      <c r="I1025" s="379"/>
    </row>
    <row r="1026" spans="1:9" ht="11.25" x14ac:dyDescent="0.2">
      <c r="A1026" s="75" t="s">
        <v>485</v>
      </c>
      <c r="B1026" s="379"/>
      <c r="C1026" s="398">
        <f t="shared" si="29"/>
        <v>0</v>
      </c>
      <c r="D1026" s="379"/>
      <c r="E1026" s="379"/>
      <c r="F1026" s="379"/>
      <c r="G1026" s="379"/>
      <c r="H1026" s="379"/>
      <c r="I1026" s="379"/>
    </row>
    <row r="1027" spans="1:9" ht="11.25" x14ac:dyDescent="0.2">
      <c r="A1027" s="75" t="s">
        <v>1081</v>
      </c>
      <c r="B1027" s="379"/>
      <c r="C1027" s="398">
        <f t="shared" si="29"/>
        <v>0</v>
      </c>
      <c r="D1027" s="379"/>
      <c r="E1027" s="379"/>
      <c r="F1027" s="379"/>
      <c r="G1027" s="379"/>
      <c r="H1027" s="379"/>
      <c r="I1027" s="379"/>
    </row>
    <row r="1028" spans="1:9" ht="11.25" x14ac:dyDescent="0.2">
      <c r="A1028" s="75" t="s">
        <v>1082</v>
      </c>
      <c r="B1028" s="379"/>
      <c r="C1028" s="398">
        <f t="shared" si="29"/>
        <v>0</v>
      </c>
      <c r="D1028" s="379"/>
      <c r="E1028" s="379"/>
      <c r="F1028" s="379"/>
      <c r="G1028" s="379"/>
      <c r="H1028" s="379"/>
      <c r="I1028" s="379"/>
    </row>
    <row r="1029" spans="1:9" ht="11.25" x14ac:dyDescent="0.2">
      <c r="A1029" s="75" t="s">
        <v>1083</v>
      </c>
      <c r="B1029" s="379"/>
      <c r="C1029" s="398">
        <f t="shared" si="29"/>
        <v>0</v>
      </c>
      <c r="D1029" s="379"/>
      <c r="E1029" s="379"/>
      <c r="F1029" s="379"/>
      <c r="G1029" s="379"/>
      <c r="H1029" s="379"/>
      <c r="I1029" s="379"/>
    </row>
    <row r="1030" spans="1:9" ht="11.25" x14ac:dyDescent="0.2">
      <c r="A1030" s="75" t="s">
        <v>1084</v>
      </c>
      <c r="B1030" s="379"/>
      <c r="C1030" s="398">
        <f t="shared" si="29"/>
        <v>0</v>
      </c>
      <c r="D1030" s="379"/>
      <c r="E1030" s="379"/>
      <c r="F1030" s="379"/>
      <c r="G1030" s="379"/>
      <c r="H1030" s="379"/>
      <c r="I1030" s="379"/>
    </row>
    <row r="1031" spans="1:9" ht="11.25" x14ac:dyDescent="0.2">
      <c r="A1031" s="75" t="s">
        <v>1085</v>
      </c>
      <c r="B1031" s="379"/>
      <c r="C1031" s="398">
        <f t="shared" si="29"/>
        <v>0</v>
      </c>
      <c r="D1031" s="379"/>
      <c r="E1031" s="379"/>
      <c r="F1031" s="379"/>
      <c r="G1031" s="379"/>
      <c r="H1031" s="379"/>
      <c r="I1031" s="379"/>
    </row>
    <row r="1032" spans="1:9" ht="11.25" x14ac:dyDescent="0.2">
      <c r="A1032" s="75" t="s">
        <v>1086</v>
      </c>
      <c r="B1032" s="379"/>
      <c r="C1032" s="398">
        <f t="shared" si="29"/>
        <v>0</v>
      </c>
      <c r="D1032" s="379"/>
      <c r="E1032" s="379"/>
      <c r="F1032" s="379"/>
      <c r="G1032" s="379"/>
      <c r="H1032" s="379"/>
      <c r="I1032" s="379"/>
    </row>
    <row r="1033" spans="1:9" ht="11.25" x14ac:dyDescent="0.2">
      <c r="A1033" s="75" t="s">
        <v>1087</v>
      </c>
      <c r="B1033" s="379"/>
      <c r="C1033" s="398">
        <f t="shared" si="29"/>
        <v>0</v>
      </c>
      <c r="D1033" s="379"/>
      <c r="E1033" s="379"/>
      <c r="F1033" s="379"/>
      <c r="G1033" s="379"/>
      <c r="H1033" s="379"/>
      <c r="I1033" s="379"/>
    </row>
    <row r="1034" spans="1:9" ht="11.25" x14ac:dyDescent="0.2">
      <c r="A1034" s="75" t="s">
        <v>1088</v>
      </c>
      <c r="B1034" s="379"/>
      <c r="C1034" s="398">
        <f t="shared" si="29"/>
        <v>0</v>
      </c>
      <c r="D1034" s="379"/>
      <c r="E1034" s="379"/>
      <c r="F1034" s="379"/>
      <c r="G1034" s="379"/>
      <c r="H1034" s="379"/>
      <c r="I1034" s="379"/>
    </row>
    <row r="1035" spans="1:9" ht="11.25" x14ac:dyDescent="0.2">
      <c r="A1035" s="75" t="s">
        <v>598</v>
      </c>
      <c r="B1035" s="379"/>
      <c r="C1035" s="398">
        <f t="shared" si="29"/>
        <v>0</v>
      </c>
      <c r="D1035" s="379"/>
      <c r="E1035" s="379"/>
      <c r="F1035" s="379"/>
      <c r="G1035" s="379"/>
      <c r="H1035" s="379"/>
      <c r="I1035" s="379"/>
    </row>
    <row r="1036" spans="1:9" ht="11.25" x14ac:dyDescent="0.2">
      <c r="A1036" s="75" t="s">
        <v>599</v>
      </c>
      <c r="B1036" s="379"/>
      <c r="C1036" s="398">
        <f t="shared" si="29"/>
        <v>0</v>
      </c>
      <c r="D1036" s="379"/>
      <c r="E1036" s="379"/>
      <c r="F1036" s="379"/>
      <c r="G1036" s="379"/>
      <c r="H1036" s="379"/>
      <c r="I1036" s="379"/>
    </row>
    <row r="1037" spans="1:9" ht="11.25" x14ac:dyDescent="0.2">
      <c r="A1037" s="75" t="s">
        <v>600</v>
      </c>
      <c r="B1037" s="379"/>
      <c r="C1037" s="398">
        <f t="shared" si="29"/>
        <v>0</v>
      </c>
      <c r="D1037" s="379"/>
      <c r="E1037" s="379"/>
      <c r="F1037" s="379"/>
      <c r="G1037" s="379"/>
      <c r="H1037" s="379"/>
      <c r="I1037" s="379"/>
    </row>
    <row r="1038" spans="1:9" ht="11.25" x14ac:dyDescent="0.2">
      <c r="A1038" s="75" t="s">
        <v>601</v>
      </c>
      <c r="B1038" s="379"/>
      <c r="C1038" s="398">
        <f t="shared" si="29"/>
        <v>0</v>
      </c>
      <c r="D1038" s="379"/>
      <c r="E1038" s="379"/>
      <c r="F1038" s="379"/>
      <c r="G1038" s="379"/>
      <c r="H1038" s="379"/>
      <c r="I1038" s="379"/>
    </row>
    <row r="1039" spans="1:9" ht="11.25" x14ac:dyDescent="0.2">
      <c r="A1039" s="75" t="s">
        <v>1053</v>
      </c>
      <c r="B1039" s="379"/>
      <c r="C1039" s="398">
        <f t="shared" si="29"/>
        <v>0</v>
      </c>
      <c r="D1039" s="379"/>
      <c r="E1039" s="379"/>
      <c r="F1039" s="379"/>
      <c r="G1039" s="379"/>
      <c r="H1039" s="379"/>
      <c r="I1039" s="379"/>
    </row>
    <row r="1040" spans="1:9" ht="11.25" x14ac:dyDescent="0.2">
      <c r="A1040" s="75" t="s">
        <v>602</v>
      </c>
      <c r="B1040" s="379"/>
      <c r="C1040" s="398">
        <f t="shared" si="29"/>
        <v>0</v>
      </c>
      <c r="D1040" s="379"/>
      <c r="E1040" s="379"/>
      <c r="F1040" s="379"/>
      <c r="G1040" s="379"/>
      <c r="H1040" s="379"/>
      <c r="I1040" s="379"/>
    </row>
    <row r="1041" spans="1:9" ht="11.25" x14ac:dyDescent="0.2">
      <c r="A1041" s="75" t="s">
        <v>1054</v>
      </c>
      <c r="B1041" s="379"/>
      <c r="C1041" s="398">
        <f t="shared" si="29"/>
        <v>0</v>
      </c>
      <c r="D1041" s="379"/>
      <c r="E1041" s="379"/>
      <c r="F1041" s="379"/>
      <c r="G1041" s="379"/>
      <c r="H1041" s="379"/>
      <c r="I1041" s="379"/>
    </row>
    <row r="1042" spans="1:9" ht="11.25" x14ac:dyDescent="0.2">
      <c r="A1042" s="75" t="s">
        <v>451</v>
      </c>
      <c r="B1042" s="379"/>
      <c r="C1042" s="398">
        <f t="shared" si="29"/>
        <v>0</v>
      </c>
      <c r="D1042" s="379"/>
      <c r="E1042" s="379"/>
      <c r="F1042" s="379"/>
      <c r="G1042" s="379"/>
      <c r="H1042" s="379"/>
      <c r="I1042" s="379"/>
    </row>
    <row r="1043" spans="1:9" ht="11.25" x14ac:dyDescent="0.2">
      <c r="A1043" s="75" t="s">
        <v>147</v>
      </c>
      <c r="B1043" s="379"/>
      <c r="C1043" s="398">
        <f t="shared" ref="C1043:C1047" si="30">SUMIF(B:B,A1043,$I:$I)</f>
        <v>0</v>
      </c>
      <c r="D1043" s="379"/>
      <c r="E1043" s="379"/>
      <c r="F1043" s="379"/>
      <c r="G1043" s="379"/>
      <c r="H1043" s="379"/>
      <c r="I1043" s="379"/>
    </row>
    <row r="1044" spans="1:9" ht="11.25" x14ac:dyDescent="0.2">
      <c r="A1044" s="75" t="s">
        <v>447</v>
      </c>
      <c r="B1044" s="379"/>
      <c r="C1044" s="398">
        <f t="shared" si="30"/>
        <v>0</v>
      </c>
      <c r="D1044" s="379"/>
      <c r="E1044" s="379"/>
      <c r="F1044" s="379"/>
      <c r="G1044" s="379"/>
      <c r="H1044" s="379"/>
      <c r="I1044" s="379"/>
    </row>
    <row r="1045" spans="1:9" ht="11.25" x14ac:dyDescent="0.2">
      <c r="A1045" s="75" t="s">
        <v>1055</v>
      </c>
      <c r="B1045" s="379"/>
      <c r="C1045" s="398">
        <f t="shared" si="30"/>
        <v>0</v>
      </c>
      <c r="D1045" s="379"/>
      <c r="E1045" s="379"/>
      <c r="F1045" s="379"/>
      <c r="G1045" s="379"/>
      <c r="H1045" s="379"/>
      <c r="I1045" s="379"/>
    </row>
    <row r="1046" spans="1:9" ht="11.25" x14ac:dyDescent="0.2">
      <c r="A1046" s="75" t="s">
        <v>123</v>
      </c>
      <c r="B1046" s="379"/>
      <c r="C1046" s="398">
        <f t="shared" si="30"/>
        <v>0</v>
      </c>
      <c r="D1046" s="379"/>
      <c r="E1046" s="379"/>
      <c r="F1046" s="379"/>
      <c r="G1046" s="379"/>
      <c r="H1046" s="379"/>
      <c r="I1046" s="379"/>
    </row>
    <row r="1047" spans="1:9" ht="11.25" x14ac:dyDescent="0.2">
      <c r="A1047" s="75" t="s">
        <v>124</v>
      </c>
      <c r="B1047" s="379"/>
      <c r="C1047" s="398">
        <f t="shared" si="30"/>
        <v>0</v>
      </c>
      <c r="D1047" s="379"/>
      <c r="E1047" s="379"/>
      <c r="F1047" s="379"/>
      <c r="G1047" s="379"/>
      <c r="H1047" s="379"/>
      <c r="I1047" s="379"/>
    </row>
    <row r="1048" spans="1:9" ht="11.25" x14ac:dyDescent="0.2">
      <c r="A1048" s="75" t="s">
        <v>125</v>
      </c>
      <c r="B1048" s="379"/>
      <c r="C1048" s="398">
        <f>SUMIF(B:B,A1048,$I:$I)</f>
        <v>0</v>
      </c>
      <c r="D1048" s="379"/>
      <c r="E1048" s="379"/>
      <c r="F1048" s="379"/>
      <c r="G1048" s="379"/>
      <c r="H1048" s="379"/>
      <c r="I1048" s="379"/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firstPageNumber="4" fitToHeight="0" orientation="landscape" r:id="rId1"/>
  <headerFooter alignWithMargins="0"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I652"/>
  <sheetViews>
    <sheetView zoomScaleNormal="100" workbookViewId="0">
      <pane ySplit="3" topLeftCell="A4" activePane="bottomLeft" state="frozen"/>
      <selection pane="bottomLeft" activeCell="D3" sqref="D3:I3"/>
    </sheetView>
  </sheetViews>
  <sheetFormatPr defaultColWidth="9.33203125" defaultRowHeight="10.5" customHeight="1" x14ac:dyDescent="0.15"/>
  <cols>
    <col min="1" max="1" width="10" style="105" customWidth="1"/>
    <col min="2" max="2" width="5" style="105" bestFit="1" customWidth="1"/>
    <col min="3" max="3" width="70.83203125" style="105" customWidth="1"/>
    <col min="4" max="9" width="16.6640625" style="105" customWidth="1"/>
    <col min="10" max="16384" width="9.33203125" style="105"/>
  </cols>
  <sheetData>
    <row r="1" spans="1:9" ht="10.5" customHeight="1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23" t="s">
        <v>1057</v>
      </c>
      <c r="H1" s="82"/>
      <c r="I1" s="82"/>
    </row>
    <row r="2" spans="1:9" ht="12.75" x14ac:dyDescent="0.2">
      <c r="A2" s="127" t="s">
        <v>65</v>
      </c>
    </row>
    <row r="3" spans="1:9" s="379" customFormat="1" ht="31.5" x14ac:dyDescent="0.15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0.5" customHeight="1" x14ac:dyDescent="0.15">
      <c r="A4" s="25" t="s">
        <v>1402</v>
      </c>
      <c r="D4" s="115"/>
      <c r="E4" s="115"/>
      <c r="F4" s="115"/>
      <c r="G4" s="115"/>
    </row>
    <row r="5" spans="1:9" ht="10.5" customHeight="1" x14ac:dyDescent="0.15">
      <c r="A5" s="9" t="s">
        <v>455</v>
      </c>
      <c r="B5" s="80"/>
      <c r="C5" s="80"/>
      <c r="D5" s="94"/>
      <c r="E5" s="94"/>
      <c r="F5" s="94"/>
      <c r="G5" s="93"/>
    </row>
    <row r="6" spans="1:9" x14ac:dyDescent="0.15">
      <c r="B6" s="99" t="s">
        <v>1048</v>
      </c>
      <c r="C6" s="1" t="s">
        <v>1186</v>
      </c>
      <c r="D6" s="95">
        <v>0</v>
      </c>
      <c r="E6" s="95">
        <v>0</v>
      </c>
      <c r="F6" s="95">
        <v>0</v>
      </c>
      <c r="G6" s="95">
        <v>0</v>
      </c>
      <c r="H6" s="97">
        <v>0</v>
      </c>
      <c r="I6" s="240">
        <f>SUM(G6+H6)</f>
        <v>0</v>
      </c>
    </row>
    <row r="7" spans="1:9" x14ac:dyDescent="0.15">
      <c r="A7" s="80"/>
      <c r="B7" s="99" t="s">
        <v>1049</v>
      </c>
      <c r="C7" s="80" t="s">
        <v>1474</v>
      </c>
      <c r="D7" s="95">
        <v>0</v>
      </c>
      <c r="E7" s="95">
        <v>0</v>
      </c>
      <c r="F7" s="95">
        <v>0</v>
      </c>
      <c r="G7" s="95">
        <v>0</v>
      </c>
      <c r="H7" s="97">
        <v>0</v>
      </c>
      <c r="I7" s="240">
        <f>SUM(G7+H7)</f>
        <v>0</v>
      </c>
    </row>
    <row r="8" spans="1:9" ht="10.5" customHeight="1" x14ac:dyDescent="0.15">
      <c r="A8" s="9"/>
      <c r="B8" s="99" t="s">
        <v>1050</v>
      </c>
      <c r="C8" s="80" t="s">
        <v>72</v>
      </c>
      <c r="D8" s="95">
        <v>0</v>
      </c>
      <c r="E8" s="95">
        <v>0</v>
      </c>
      <c r="F8" s="95">
        <v>0</v>
      </c>
      <c r="G8" s="95">
        <v>0</v>
      </c>
      <c r="H8" s="140">
        <v>0</v>
      </c>
      <c r="I8" s="243">
        <f t="shared" ref="I8:I37" si="0">SUM(G8+H8)</f>
        <v>0</v>
      </c>
    </row>
    <row r="9" spans="1:9" ht="10.5" customHeight="1" x14ac:dyDescent="0.15">
      <c r="A9" s="9"/>
      <c r="B9" s="99" t="s">
        <v>1051</v>
      </c>
      <c r="C9" s="80" t="s">
        <v>73</v>
      </c>
      <c r="D9" s="95">
        <v>0</v>
      </c>
      <c r="E9" s="95">
        <v>0</v>
      </c>
      <c r="F9" s="95">
        <v>0</v>
      </c>
      <c r="G9" s="95">
        <v>0</v>
      </c>
      <c r="H9" s="140">
        <v>0</v>
      </c>
      <c r="I9" s="243">
        <f t="shared" si="0"/>
        <v>0</v>
      </c>
    </row>
    <row r="10" spans="1:9" ht="10.5" customHeight="1" x14ac:dyDescent="0.15">
      <c r="A10" s="9"/>
      <c r="B10" s="99" t="s">
        <v>74</v>
      </c>
      <c r="C10" s="80" t="s">
        <v>75</v>
      </c>
      <c r="D10" s="95">
        <v>0</v>
      </c>
      <c r="E10" s="95">
        <v>0</v>
      </c>
      <c r="F10" s="95">
        <v>0</v>
      </c>
      <c r="G10" s="95">
        <v>0</v>
      </c>
      <c r="H10" s="140">
        <v>0</v>
      </c>
      <c r="I10" s="243">
        <f t="shared" si="0"/>
        <v>0</v>
      </c>
    </row>
    <row r="11" spans="1:9" ht="10.5" customHeight="1" x14ac:dyDescent="0.15">
      <c r="A11" s="9"/>
      <c r="B11" s="99" t="s">
        <v>76</v>
      </c>
      <c r="C11" s="80" t="s">
        <v>77</v>
      </c>
      <c r="D11" s="95">
        <v>0</v>
      </c>
      <c r="E11" s="95">
        <v>0</v>
      </c>
      <c r="F11" s="95">
        <v>0</v>
      </c>
      <c r="G11" s="95">
        <v>0</v>
      </c>
      <c r="H11" s="140">
        <v>0</v>
      </c>
      <c r="I11" s="243">
        <f t="shared" si="0"/>
        <v>0</v>
      </c>
    </row>
    <row r="12" spans="1:9" ht="10.5" customHeight="1" x14ac:dyDescent="0.15">
      <c r="A12" s="9"/>
      <c r="B12" s="99" t="s">
        <v>1052</v>
      </c>
      <c r="C12" s="80" t="s">
        <v>78</v>
      </c>
      <c r="D12" s="95">
        <v>0</v>
      </c>
      <c r="E12" s="95">
        <v>0</v>
      </c>
      <c r="F12" s="95">
        <v>0</v>
      </c>
      <c r="G12" s="95">
        <v>0</v>
      </c>
      <c r="H12" s="140">
        <v>0</v>
      </c>
      <c r="I12" s="243">
        <f t="shared" si="0"/>
        <v>0</v>
      </c>
    </row>
    <row r="13" spans="1:9" ht="10.5" customHeight="1" x14ac:dyDescent="0.15">
      <c r="A13" s="9"/>
      <c r="B13" s="99" t="s">
        <v>79</v>
      </c>
      <c r="C13" s="80" t="s">
        <v>87</v>
      </c>
      <c r="D13" s="95">
        <v>0</v>
      </c>
      <c r="E13" s="95">
        <v>0</v>
      </c>
      <c r="F13" s="95">
        <v>0</v>
      </c>
      <c r="G13" s="95">
        <v>0</v>
      </c>
      <c r="H13" s="140">
        <v>0</v>
      </c>
      <c r="I13" s="243">
        <f t="shared" si="0"/>
        <v>0</v>
      </c>
    </row>
    <row r="14" spans="1:9" ht="10.5" customHeight="1" x14ac:dyDescent="0.15">
      <c r="A14" s="9"/>
      <c r="B14" s="99" t="s">
        <v>80</v>
      </c>
      <c r="C14" s="80" t="s">
        <v>136</v>
      </c>
      <c r="D14" s="95">
        <v>0</v>
      </c>
      <c r="E14" s="95">
        <v>0</v>
      </c>
      <c r="F14" s="95">
        <v>0</v>
      </c>
      <c r="G14" s="95">
        <v>0</v>
      </c>
      <c r="H14" s="140">
        <v>0</v>
      </c>
      <c r="I14" s="243">
        <f t="shared" si="0"/>
        <v>0</v>
      </c>
    </row>
    <row r="15" spans="1:9" ht="10.5" customHeight="1" x14ac:dyDescent="0.15">
      <c r="A15" s="9"/>
      <c r="B15" s="99" t="s">
        <v>81</v>
      </c>
      <c r="C15" s="80" t="s">
        <v>88</v>
      </c>
      <c r="D15" s="95">
        <v>0</v>
      </c>
      <c r="E15" s="95">
        <v>0</v>
      </c>
      <c r="F15" s="95">
        <v>0</v>
      </c>
      <c r="G15" s="95">
        <v>0</v>
      </c>
      <c r="H15" s="140">
        <v>0</v>
      </c>
      <c r="I15" s="243">
        <f t="shared" si="0"/>
        <v>0</v>
      </c>
    </row>
    <row r="16" spans="1:9" ht="10.5" customHeight="1" x14ac:dyDescent="0.15">
      <c r="A16" s="9"/>
      <c r="B16" s="99" t="s">
        <v>82</v>
      </c>
      <c r="C16" s="80" t="s">
        <v>89</v>
      </c>
      <c r="D16" s="95">
        <v>0</v>
      </c>
      <c r="E16" s="95">
        <v>0</v>
      </c>
      <c r="F16" s="95">
        <v>0</v>
      </c>
      <c r="G16" s="95">
        <v>0</v>
      </c>
      <c r="H16" s="140">
        <v>0</v>
      </c>
      <c r="I16" s="243">
        <f t="shared" si="0"/>
        <v>0</v>
      </c>
    </row>
    <row r="17" spans="1:9" ht="10.5" customHeight="1" x14ac:dyDescent="0.15">
      <c r="A17" s="9"/>
      <c r="B17" s="99" t="s">
        <v>83</v>
      </c>
      <c r="C17" s="80" t="s">
        <v>90</v>
      </c>
      <c r="D17" s="95">
        <v>0</v>
      </c>
      <c r="E17" s="95">
        <v>0</v>
      </c>
      <c r="F17" s="95">
        <v>0</v>
      </c>
      <c r="G17" s="95">
        <v>0</v>
      </c>
      <c r="H17" s="140">
        <v>0</v>
      </c>
      <c r="I17" s="243">
        <f t="shared" si="0"/>
        <v>0</v>
      </c>
    </row>
    <row r="18" spans="1:9" ht="10.5" customHeight="1" x14ac:dyDescent="0.15">
      <c r="A18" s="9"/>
      <c r="B18" s="99" t="s">
        <v>85</v>
      </c>
      <c r="C18" s="80" t="s">
        <v>91</v>
      </c>
      <c r="D18" s="95">
        <v>0</v>
      </c>
      <c r="E18" s="95">
        <v>0</v>
      </c>
      <c r="F18" s="95">
        <v>0</v>
      </c>
      <c r="G18" s="95">
        <v>0</v>
      </c>
      <c r="H18" s="140">
        <v>0</v>
      </c>
      <c r="I18" s="243">
        <f t="shared" si="0"/>
        <v>0</v>
      </c>
    </row>
    <row r="19" spans="1:9" ht="10.5" customHeight="1" x14ac:dyDescent="0.15">
      <c r="A19" s="9"/>
      <c r="B19" s="99" t="s">
        <v>86</v>
      </c>
      <c r="C19" s="80" t="s">
        <v>1080</v>
      </c>
      <c r="D19" s="95">
        <v>0</v>
      </c>
      <c r="E19" s="95">
        <v>0</v>
      </c>
      <c r="F19" s="95">
        <v>0</v>
      </c>
      <c r="G19" s="95">
        <v>0</v>
      </c>
      <c r="H19" s="140">
        <v>0</v>
      </c>
      <c r="I19" s="243">
        <f t="shared" si="0"/>
        <v>0</v>
      </c>
    </row>
    <row r="20" spans="1:9" ht="10.5" customHeight="1" x14ac:dyDescent="0.15">
      <c r="A20" s="9"/>
      <c r="B20" s="75" t="s">
        <v>485</v>
      </c>
      <c r="C20" s="1" t="s">
        <v>508</v>
      </c>
      <c r="D20" s="95">
        <v>0</v>
      </c>
      <c r="E20" s="95">
        <v>0</v>
      </c>
      <c r="F20" s="95">
        <v>0</v>
      </c>
      <c r="G20" s="95">
        <v>0</v>
      </c>
      <c r="H20" s="140">
        <v>0</v>
      </c>
      <c r="I20" s="243">
        <f t="shared" si="0"/>
        <v>0</v>
      </c>
    </row>
    <row r="21" spans="1:9" ht="10.5" customHeight="1" x14ac:dyDescent="0.15">
      <c r="A21" s="9"/>
      <c r="B21" s="99" t="s">
        <v>1087</v>
      </c>
      <c r="C21" s="80" t="s">
        <v>595</v>
      </c>
      <c r="D21" s="95">
        <v>0</v>
      </c>
      <c r="E21" s="95">
        <v>0</v>
      </c>
      <c r="F21" s="95">
        <v>0</v>
      </c>
      <c r="G21" s="95">
        <v>0</v>
      </c>
      <c r="H21" s="140">
        <v>0</v>
      </c>
      <c r="I21" s="243">
        <f t="shared" si="0"/>
        <v>0</v>
      </c>
    </row>
    <row r="22" spans="1:9" ht="10.5" customHeight="1" x14ac:dyDescent="0.15">
      <c r="A22" s="9"/>
      <c r="B22" s="99" t="s">
        <v>1088</v>
      </c>
      <c r="C22" s="80" t="s">
        <v>597</v>
      </c>
      <c r="D22" s="95">
        <v>0</v>
      </c>
      <c r="E22" s="95">
        <v>0</v>
      </c>
      <c r="F22" s="95">
        <v>0</v>
      </c>
      <c r="G22" s="95">
        <v>0</v>
      </c>
      <c r="H22" s="140">
        <v>0</v>
      </c>
      <c r="I22" s="243">
        <f t="shared" si="0"/>
        <v>0</v>
      </c>
    </row>
    <row r="23" spans="1:9" ht="10.5" customHeight="1" x14ac:dyDescent="0.15">
      <c r="A23" s="9"/>
      <c r="B23" s="99" t="s">
        <v>598</v>
      </c>
      <c r="C23" s="80" t="s">
        <v>603</v>
      </c>
      <c r="D23" s="95">
        <v>0</v>
      </c>
      <c r="E23" s="95">
        <v>0</v>
      </c>
      <c r="F23" s="95">
        <v>0</v>
      </c>
      <c r="G23" s="95">
        <v>0</v>
      </c>
      <c r="H23" s="140">
        <v>0</v>
      </c>
      <c r="I23" s="243">
        <f t="shared" si="0"/>
        <v>0</v>
      </c>
    </row>
    <row r="24" spans="1:9" ht="10.5" customHeight="1" x14ac:dyDescent="0.15">
      <c r="A24" s="9"/>
      <c r="B24" s="99" t="s">
        <v>599</v>
      </c>
      <c r="C24" s="80" t="s">
        <v>135</v>
      </c>
      <c r="D24" s="95">
        <v>0</v>
      </c>
      <c r="E24" s="95">
        <v>0</v>
      </c>
      <c r="F24" s="95">
        <v>0</v>
      </c>
      <c r="G24" s="95">
        <v>0</v>
      </c>
      <c r="H24" s="140">
        <v>0</v>
      </c>
      <c r="I24" s="243">
        <f t="shared" si="0"/>
        <v>0</v>
      </c>
    </row>
    <row r="25" spans="1:9" ht="10.5" customHeight="1" x14ac:dyDescent="0.15">
      <c r="A25" s="9"/>
      <c r="B25" s="99" t="s">
        <v>600</v>
      </c>
      <c r="C25" s="80" t="s">
        <v>108</v>
      </c>
      <c r="D25" s="95">
        <v>0</v>
      </c>
      <c r="E25" s="95">
        <v>0</v>
      </c>
      <c r="F25" s="95">
        <v>0</v>
      </c>
      <c r="G25" s="95">
        <v>0</v>
      </c>
      <c r="H25" s="140">
        <v>0</v>
      </c>
      <c r="I25" s="243">
        <f t="shared" si="0"/>
        <v>0</v>
      </c>
    </row>
    <row r="26" spans="1:9" ht="10.5" customHeight="1" x14ac:dyDescent="0.15">
      <c r="A26" s="9"/>
      <c r="B26" s="99" t="s">
        <v>601</v>
      </c>
      <c r="C26" s="80" t="s">
        <v>109</v>
      </c>
      <c r="D26" s="95">
        <v>0</v>
      </c>
      <c r="E26" s="95">
        <v>0</v>
      </c>
      <c r="F26" s="95">
        <v>0</v>
      </c>
      <c r="G26" s="95">
        <v>0</v>
      </c>
      <c r="H26" s="140">
        <v>0</v>
      </c>
      <c r="I26" s="243">
        <f t="shared" si="0"/>
        <v>0</v>
      </c>
    </row>
    <row r="27" spans="1:9" ht="10.5" customHeight="1" x14ac:dyDescent="0.15">
      <c r="A27" s="9"/>
      <c r="B27" s="99" t="s">
        <v>1053</v>
      </c>
      <c r="C27" s="80" t="s">
        <v>110</v>
      </c>
      <c r="D27" s="95">
        <v>0</v>
      </c>
      <c r="E27" s="95">
        <v>0</v>
      </c>
      <c r="F27" s="95">
        <v>0</v>
      </c>
      <c r="G27" s="95">
        <v>0</v>
      </c>
      <c r="H27" s="140">
        <v>0</v>
      </c>
      <c r="I27" s="243">
        <f t="shared" si="0"/>
        <v>0</v>
      </c>
    </row>
    <row r="28" spans="1:9" ht="10.5" customHeight="1" x14ac:dyDescent="0.15">
      <c r="A28" s="9"/>
      <c r="B28" s="99" t="s">
        <v>602</v>
      </c>
      <c r="C28" s="80" t="s">
        <v>111</v>
      </c>
      <c r="D28" s="95">
        <v>0</v>
      </c>
      <c r="E28" s="95">
        <v>0</v>
      </c>
      <c r="F28" s="95">
        <v>0</v>
      </c>
      <c r="G28" s="95">
        <v>0</v>
      </c>
      <c r="H28" s="140">
        <v>0</v>
      </c>
      <c r="I28" s="243">
        <f t="shared" si="0"/>
        <v>0</v>
      </c>
    </row>
    <row r="29" spans="1:9" ht="10.5" customHeight="1" x14ac:dyDescent="0.15">
      <c r="A29" s="9"/>
      <c r="B29" s="99" t="s">
        <v>1054</v>
      </c>
      <c r="C29" s="80" t="s">
        <v>114</v>
      </c>
      <c r="D29" s="95">
        <v>0</v>
      </c>
      <c r="E29" s="95">
        <v>0</v>
      </c>
      <c r="F29" s="95">
        <v>0</v>
      </c>
      <c r="G29" s="95">
        <v>0</v>
      </c>
      <c r="H29" s="140">
        <v>0</v>
      </c>
      <c r="I29" s="243">
        <f t="shared" si="0"/>
        <v>0</v>
      </c>
    </row>
    <row r="30" spans="1:9" ht="10.5" customHeight="1" x14ac:dyDescent="0.15">
      <c r="A30" s="9"/>
      <c r="B30" s="99" t="s">
        <v>451</v>
      </c>
      <c r="C30" s="80" t="s">
        <v>119</v>
      </c>
      <c r="D30" s="95">
        <v>0</v>
      </c>
      <c r="E30" s="95">
        <v>0</v>
      </c>
      <c r="F30" s="95">
        <v>0</v>
      </c>
      <c r="G30" s="95">
        <v>0</v>
      </c>
      <c r="H30" s="140">
        <v>0</v>
      </c>
      <c r="I30" s="243">
        <f t="shared" si="0"/>
        <v>0</v>
      </c>
    </row>
    <row r="31" spans="1:9" ht="10.5" customHeight="1" x14ac:dyDescent="0.15">
      <c r="A31" s="9"/>
      <c r="B31" s="99" t="s">
        <v>447</v>
      </c>
      <c r="C31" s="80" t="s">
        <v>121</v>
      </c>
      <c r="D31" s="95">
        <v>0</v>
      </c>
      <c r="E31" s="95">
        <v>0</v>
      </c>
      <c r="F31" s="95">
        <v>0</v>
      </c>
      <c r="G31" s="95">
        <v>0</v>
      </c>
      <c r="H31" s="140">
        <v>0</v>
      </c>
      <c r="I31" s="243">
        <f t="shared" si="0"/>
        <v>0</v>
      </c>
    </row>
    <row r="32" spans="1:9" ht="10.5" customHeight="1" x14ac:dyDescent="0.15">
      <c r="A32" s="9"/>
      <c r="B32" s="99" t="s">
        <v>1055</v>
      </c>
      <c r="C32" s="80" t="s">
        <v>127</v>
      </c>
      <c r="D32" s="95">
        <v>0</v>
      </c>
      <c r="E32" s="95">
        <v>0</v>
      </c>
      <c r="F32" s="95">
        <v>0</v>
      </c>
      <c r="G32" s="95">
        <v>0</v>
      </c>
      <c r="H32" s="140">
        <v>0</v>
      </c>
      <c r="I32" s="243">
        <f t="shared" si="0"/>
        <v>0</v>
      </c>
    </row>
    <row r="33" spans="1:9" ht="10.5" customHeight="1" x14ac:dyDescent="0.15">
      <c r="A33" s="9"/>
      <c r="B33" s="99" t="s">
        <v>123</v>
      </c>
      <c r="C33" s="80" t="s">
        <v>128</v>
      </c>
      <c r="D33" s="95">
        <v>0</v>
      </c>
      <c r="E33" s="95">
        <v>0</v>
      </c>
      <c r="F33" s="95">
        <v>0</v>
      </c>
      <c r="G33" s="95">
        <v>0</v>
      </c>
      <c r="H33" s="140">
        <v>0</v>
      </c>
      <c r="I33" s="243">
        <f t="shared" si="0"/>
        <v>0</v>
      </c>
    </row>
    <row r="34" spans="1:9" ht="10.5" customHeight="1" x14ac:dyDescent="0.15">
      <c r="A34" s="9"/>
      <c r="B34" s="99" t="s">
        <v>124</v>
      </c>
      <c r="C34" s="80" t="s">
        <v>129</v>
      </c>
      <c r="D34" s="95">
        <v>0</v>
      </c>
      <c r="E34" s="95">
        <v>0</v>
      </c>
      <c r="F34" s="95">
        <v>0</v>
      </c>
      <c r="G34" s="95">
        <v>0</v>
      </c>
      <c r="H34" s="140">
        <v>0</v>
      </c>
      <c r="I34" s="243">
        <f t="shared" si="0"/>
        <v>0</v>
      </c>
    </row>
    <row r="35" spans="1:9" ht="10.5" customHeight="1" x14ac:dyDescent="0.15">
      <c r="A35" s="9"/>
      <c r="B35" s="99" t="s">
        <v>125</v>
      </c>
      <c r="C35" s="80" t="s">
        <v>130</v>
      </c>
      <c r="D35" s="95">
        <v>0</v>
      </c>
      <c r="E35" s="95">
        <v>0</v>
      </c>
      <c r="F35" s="95">
        <v>0</v>
      </c>
      <c r="G35" s="95">
        <v>0</v>
      </c>
      <c r="H35" s="140">
        <v>0</v>
      </c>
      <c r="I35" s="243">
        <f t="shared" si="0"/>
        <v>0</v>
      </c>
    </row>
    <row r="36" spans="1:9" ht="10.5" customHeight="1" x14ac:dyDescent="0.15">
      <c r="A36" s="9"/>
      <c r="B36" s="99" t="s">
        <v>126</v>
      </c>
      <c r="C36" s="80" t="s">
        <v>131</v>
      </c>
      <c r="D36" s="95">
        <v>0</v>
      </c>
      <c r="E36" s="95">
        <v>0</v>
      </c>
      <c r="F36" s="95">
        <v>0</v>
      </c>
      <c r="G36" s="95">
        <v>0</v>
      </c>
      <c r="H36" s="140">
        <v>0</v>
      </c>
      <c r="I36" s="243">
        <f t="shared" si="0"/>
        <v>0</v>
      </c>
    </row>
    <row r="37" spans="1:9" ht="10.5" customHeight="1" thickBot="1" x14ac:dyDescent="0.2">
      <c r="A37" s="9"/>
      <c r="B37" s="99" t="s">
        <v>449</v>
      </c>
      <c r="C37" s="80" t="s">
        <v>132</v>
      </c>
      <c r="D37" s="92">
        <v>0</v>
      </c>
      <c r="E37" s="92">
        <v>0</v>
      </c>
      <c r="F37" s="92">
        <v>0</v>
      </c>
      <c r="G37" s="92">
        <v>0</v>
      </c>
      <c r="H37" s="140">
        <v>0</v>
      </c>
      <c r="I37" s="243">
        <f t="shared" si="0"/>
        <v>0</v>
      </c>
    </row>
    <row r="38" spans="1:9" ht="10.5" customHeight="1" thickTop="1" thickBot="1" x14ac:dyDescent="0.2">
      <c r="A38" s="9"/>
      <c r="B38" s="99"/>
      <c r="C38" s="80" t="s">
        <v>457</v>
      </c>
      <c r="D38" s="111">
        <f>SUM(D6:D37)</f>
        <v>0</v>
      </c>
      <c r="E38" s="111">
        <f>SUM(E6:E37)</f>
        <v>0</v>
      </c>
      <c r="F38" s="111">
        <f>SUM(F6:F37)</f>
        <v>0</v>
      </c>
      <c r="G38" s="111">
        <f>SUM(G6:G37)</f>
        <v>0</v>
      </c>
      <c r="H38" s="111">
        <f>SUM(H6:H37)</f>
        <v>0</v>
      </c>
      <c r="I38" s="111">
        <f>SUM(G38+H38)</f>
        <v>0</v>
      </c>
    </row>
    <row r="39" spans="1:9" ht="10.5" customHeight="1" thickTop="1" x14ac:dyDescent="0.15">
      <c r="A39" s="9"/>
      <c r="B39" s="99"/>
      <c r="C39" s="80"/>
      <c r="D39" s="3"/>
      <c r="E39" s="3"/>
      <c r="F39" s="3"/>
      <c r="G39" s="3"/>
    </row>
    <row r="40" spans="1:9" ht="10.5" customHeight="1" x14ac:dyDescent="0.15">
      <c r="A40" s="20" t="s">
        <v>456</v>
      </c>
      <c r="D40" s="3"/>
      <c r="E40" s="3"/>
      <c r="F40" s="3"/>
      <c r="G40" s="3"/>
    </row>
    <row r="41" spans="1:9" x14ac:dyDescent="0.15">
      <c r="B41" s="99" t="s">
        <v>1048</v>
      </c>
      <c r="C41" s="80" t="s">
        <v>1186</v>
      </c>
      <c r="D41" s="95">
        <v>0</v>
      </c>
      <c r="E41" s="95">
        <v>0</v>
      </c>
      <c r="F41" s="95">
        <v>0</v>
      </c>
      <c r="G41" s="95">
        <v>0</v>
      </c>
      <c r="H41" s="97">
        <v>0</v>
      </c>
      <c r="I41" s="240">
        <f>SUM(G41+H41)</f>
        <v>0</v>
      </c>
    </row>
    <row r="42" spans="1:9" x14ac:dyDescent="0.15">
      <c r="A42" s="80"/>
      <c r="B42" s="99" t="s">
        <v>1049</v>
      </c>
      <c r="C42" s="80" t="s">
        <v>1474</v>
      </c>
      <c r="D42" s="95">
        <v>0</v>
      </c>
      <c r="E42" s="95">
        <v>0</v>
      </c>
      <c r="F42" s="95">
        <v>0</v>
      </c>
      <c r="G42" s="95">
        <v>0</v>
      </c>
      <c r="H42" s="97">
        <v>0</v>
      </c>
      <c r="I42" s="240">
        <f>SUM(G42+H42)</f>
        <v>0</v>
      </c>
    </row>
    <row r="43" spans="1:9" ht="10.5" customHeight="1" x14ac:dyDescent="0.15">
      <c r="A43" s="20"/>
      <c r="B43" s="99" t="s">
        <v>1050</v>
      </c>
      <c r="C43" s="80" t="s">
        <v>72</v>
      </c>
      <c r="D43" s="95">
        <v>0</v>
      </c>
      <c r="E43" s="95">
        <v>0</v>
      </c>
      <c r="F43" s="95">
        <v>0</v>
      </c>
      <c r="G43" s="95">
        <v>0</v>
      </c>
      <c r="H43" s="140">
        <v>0</v>
      </c>
      <c r="I43" s="243">
        <f t="shared" ref="I43:I72" si="1">SUM(G43+H43)</f>
        <v>0</v>
      </c>
    </row>
    <row r="44" spans="1:9" ht="10.5" customHeight="1" x14ac:dyDescent="0.15">
      <c r="A44" s="20"/>
      <c r="B44" s="99" t="s">
        <v>1051</v>
      </c>
      <c r="C44" s="80" t="s">
        <v>73</v>
      </c>
      <c r="D44" s="95">
        <v>0</v>
      </c>
      <c r="E44" s="95">
        <v>0</v>
      </c>
      <c r="F44" s="95">
        <v>0</v>
      </c>
      <c r="G44" s="95">
        <v>0</v>
      </c>
      <c r="H44" s="140">
        <v>0</v>
      </c>
      <c r="I44" s="243">
        <f t="shared" si="1"/>
        <v>0</v>
      </c>
    </row>
    <row r="45" spans="1:9" ht="10.5" customHeight="1" x14ac:dyDescent="0.15">
      <c r="A45" s="20"/>
      <c r="B45" s="99" t="s">
        <v>74</v>
      </c>
      <c r="C45" s="80" t="s">
        <v>75</v>
      </c>
      <c r="D45" s="95">
        <v>0</v>
      </c>
      <c r="E45" s="95">
        <v>0</v>
      </c>
      <c r="F45" s="95">
        <v>0</v>
      </c>
      <c r="G45" s="95">
        <v>0</v>
      </c>
      <c r="H45" s="140">
        <v>0</v>
      </c>
      <c r="I45" s="243">
        <f t="shared" si="1"/>
        <v>0</v>
      </c>
    </row>
    <row r="46" spans="1:9" ht="10.5" customHeight="1" x14ac:dyDescent="0.15">
      <c r="A46" s="20"/>
      <c r="B46" s="99" t="s">
        <v>76</v>
      </c>
      <c r="C46" s="80" t="s">
        <v>77</v>
      </c>
      <c r="D46" s="95">
        <v>0</v>
      </c>
      <c r="E46" s="95">
        <v>0</v>
      </c>
      <c r="F46" s="95">
        <v>0</v>
      </c>
      <c r="G46" s="95">
        <v>0</v>
      </c>
      <c r="H46" s="140">
        <v>0</v>
      </c>
      <c r="I46" s="243">
        <f t="shared" si="1"/>
        <v>0</v>
      </c>
    </row>
    <row r="47" spans="1:9" ht="10.5" customHeight="1" x14ac:dyDescent="0.15">
      <c r="A47" s="20"/>
      <c r="B47" s="99" t="s">
        <v>1052</v>
      </c>
      <c r="C47" s="80" t="s">
        <v>78</v>
      </c>
      <c r="D47" s="95">
        <v>0</v>
      </c>
      <c r="E47" s="95">
        <v>0</v>
      </c>
      <c r="F47" s="95">
        <v>0</v>
      </c>
      <c r="G47" s="95">
        <v>0</v>
      </c>
      <c r="H47" s="140">
        <v>0</v>
      </c>
      <c r="I47" s="243">
        <f t="shared" si="1"/>
        <v>0</v>
      </c>
    </row>
    <row r="48" spans="1:9" ht="10.5" customHeight="1" x14ac:dyDescent="0.15">
      <c r="A48" s="20"/>
      <c r="B48" s="99" t="s">
        <v>79</v>
      </c>
      <c r="C48" s="80" t="s">
        <v>87</v>
      </c>
      <c r="D48" s="95">
        <v>0</v>
      </c>
      <c r="E48" s="95">
        <v>0</v>
      </c>
      <c r="F48" s="95">
        <v>0</v>
      </c>
      <c r="G48" s="95">
        <v>0</v>
      </c>
      <c r="H48" s="140">
        <v>0</v>
      </c>
      <c r="I48" s="243">
        <f t="shared" si="1"/>
        <v>0</v>
      </c>
    </row>
    <row r="49" spans="1:9" ht="10.5" customHeight="1" x14ac:dyDescent="0.15">
      <c r="A49" s="20"/>
      <c r="B49" s="99" t="s">
        <v>80</v>
      </c>
      <c r="C49" s="80" t="s">
        <v>136</v>
      </c>
      <c r="D49" s="95">
        <v>0</v>
      </c>
      <c r="E49" s="95">
        <v>0</v>
      </c>
      <c r="F49" s="95">
        <v>0</v>
      </c>
      <c r="G49" s="95">
        <v>0</v>
      </c>
      <c r="H49" s="140">
        <v>0</v>
      </c>
      <c r="I49" s="243">
        <f t="shared" si="1"/>
        <v>0</v>
      </c>
    </row>
    <row r="50" spans="1:9" ht="10.5" customHeight="1" x14ac:dyDescent="0.15">
      <c r="A50" s="20"/>
      <c r="B50" s="99" t="s">
        <v>81</v>
      </c>
      <c r="C50" s="80" t="s">
        <v>88</v>
      </c>
      <c r="D50" s="95">
        <v>0</v>
      </c>
      <c r="E50" s="95">
        <v>0</v>
      </c>
      <c r="F50" s="95">
        <v>0</v>
      </c>
      <c r="G50" s="95">
        <v>0</v>
      </c>
      <c r="H50" s="140">
        <v>0</v>
      </c>
      <c r="I50" s="243">
        <f t="shared" si="1"/>
        <v>0</v>
      </c>
    </row>
    <row r="51" spans="1:9" ht="10.5" customHeight="1" x14ac:dyDescent="0.15">
      <c r="A51" s="20"/>
      <c r="B51" s="99" t="s">
        <v>82</v>
      </c>
      <c r="C51" s="80" t="s">
        <v>89</v>
      </c>
      <c r="D51" s="95">
        <v>0</v>
      </c>
      <c r="E51" s="95">
        <v>0</v>
      </c>
      <c r="F51" s="95">
        <v>0</v>
      </c>
      <c r="G51" s="95">
        <v>0</v>
      </c>
      <c r="H51" s="140">
        <v>0</v>
      </c>
      <c r="I51" s="243">
        <f t="shared" si="1"/>
        <v>0</v>
      </c>
    </row>
    <row r="52" spans="1:9" ht="10.5" customHeight="1" x14ac:dyDescent="0.15">
      <c r="A52" s="20"/>
      <c r="B52" s="99" t="s">
        <v>83</v>
      </c>
      <c r="C52" s="80" t="s">
        <v>90</v>
      </c>
      <c r="D52" s="95">
        <v>0</v>
      </c>
      <c r="E52" s="95">
        <v>0</v>
      </c>
      <c r="F52" s="95">
        <v>0</v>
      </c>
      <c r="G52" s="95">
        <v>0</v>
      </c>
      <c r="H52" s="140">
        <v>0</v>
      </c>
      <c r="I52" s="243">
        <f t="shared" si="1"/>
        <v>0</v>
      </c>
    </row>
    <row r="53" spans="1:9" ht="10.5" customHeight="1" x14ac:dyDescent="0.15">
      <c r="A53" s="20"/>
      <c r="B53" s="99" t="s">
        <v>85</v>
      </c>
      <c r="C53" s="80" t="s">
        <v>91</v>
      </c>
      <c r="D53" s="95">
        <v>0</v>
      </c>
      <c r="E53" s="95">
        <v>0</v>
      </c>
      <c r="F53" s="95">
        <v>0</v>
      </c>
      <c r="G53" s="95">
        <v>0</v>
      </c>
      <c r="H53" s="140">
        <v>0</v>
      </c>
      <c r="I53" s="243">
        <f t="shared" si="1"/>
        <v>0</v>
      </c>
    </row>
    <row r="54" spans="1:9" ht="10.5" customHeight="1" x14ac:dyDescent="0.15">
      <c r="A54" s="20"/>
      <c r="B54" s="99" t="s">
        <v>86</v>
      </c>
      <c r="C54" s="80" t="s">
        <v>1080</v>
      </c>
      <c r="D54" s="95">
        <v>0</v>
      </c>
      <c r="E54" s="95">
        <v>0</v>
      </c>
      <c r="F54" s="95">
        <v>0</v>
      </c>
      <c r="G54" s="95">
        <v>0</v>
      </c>
      <c r="H54" s="140">
        <v>0</v>
      </c>
      <c r="I54" s="243">
        <f t="shared" si="1"/>
        <v>0</v>
      </c>
    </row>
    <row r="55" spans="1:9" ht="10.5" customHeight="1" x14ac:dyDescent="0.15">
      <c r="A55" s="20"/>
      <c r="B55" s="75" t="s">
        <v>485</v>
      </c>
      <c r="C55" s="1" t="s">
        <v>508</v>
      </c>
      <c r="D55" s="95">
        <v>0</v>
      </c>
      <c r="E55" s="95">
        <v>0</v>
      </c>
      <c r="F55" s="95">
        <v>0</v>
      </c>
      <c r="G55" s="95">
        <v>0</v>
      </c>
      <c r="H55" s="140">
        <v>0</v>
      </c>
      <c r="I55" s="243">
        <f t="shared" si="1"/>
        <v>0</v>
      </c>
    </row>
    <row r="56" spans="1:9" ht="10.5" customHeight="1" x14ac:dyDescent="0.15">
      <c r="A56" s="20"/>
      <c r="B56" s="99" t="s">
        <v>1087</v>
      </c>
      <c r="C56" s="80" t="s">
        <v>595</v>
      </c>
      <c r="D56" s="95">
        <v>0</v>
      </c>
      <c r="E56" s="95">
        <v>0</v>
      </c>
      <c r="F56" s="95">
        <v>0</v>
      </c>
      <c r="G56" s="95">
        <v>0</v>
      </c>
      <c r="H56" s="140">
        <v>0</v>
      </c>
      <c r="I56" s="243">
        <f t="shared" si="1"/>
        <v>0</v>
      </c>
    </row>
    <row r="57" spans="1:9" ht="10.5" customHeight="1" x14ac:dyDescent="0.15">
      <c r="A57" s="20"/>
      <c r="B57" s="99" t="s">
        <v>1088</v>
      </c>
      <c r="C57" s="80" t="s">
        <v>597</v>
      </c>
      <c r="D57" s="95">
        <v>0</v>
      </c>
      <c r="E57" s="95">
        <v>0</v>
      </c>
      <c r="F57" s="95">
        <v>0</v>
      </c>
      <c r="G57" s="95">
        <v>0</v>
      </c>
      <c r="H57" s="140">
        <v>0</v>
      </c>
      <c r="I57" s="243">
        <f t="shared" si="1"/>
        <v>0</v>
      </c>
    </row>
    <row r="58" spans="1:9" ht="10.5" customHeight="1" x14ac:dyDescent="0.15">
      <c r="A58" s="20"/>
      <c r="B58" s="99" t="s">
        <v>598</v>
      </c>
      <c r="C58" s="80" t="s">
        <v>603</v>
      </c>
      <c r="D58" s="95">
        <v>0</v>
      </c>
      <c r="E58" s="95">
        <v>0</v>
      </c>
      <c r="F58" s="95">
        <v>0</v>
      </c>
      <c r="G58" s="95">
        <v>0</v>
      </c>
      <c r="H58" s="140">
        <v>0</v>
      </c>
      <c r="I58" s="243">
        <f t="shared" si="1"/>
        <v>0</v>
      </c>
    </row>
    <row r="59" spans="1:9" ht="10.5" customHeight="1" x14ac:dyDescent="0.15">
      <c r="A59" s="20"/>
      <c r="B59" s="99" t="s">
        <v>599</v>
      </c>
      <c r="C59" s="80" t="s">
        <v>135</v>
      </c>
      <c r="D59" s="95">
        <v>0</v>
      </c>
      <c r="E59" s="95">
        <v>0</v>
      </c>
      <c r="F59" s="95">
        <v>0</v>
      </c>
      <c r="G59" s="95">
        <v>0</v>
      </c>
      <c r="H59" s="140">
        <v>0</v>
      </c>
      <c r="I59" s="243">
        <f t="shared" si="1"/>
        <v>0</v>
      </c>
    </row>
    <row r="60" spans="1:9" ht="10.5" customHeight="1" x14ac:dyDescent="0.15">
      <c r="A60" s="20"/>
      <c r="B60" s="99" t="s">
        <v>600</v>
      </c>
      <c r="C60" s="80" t="s">
        <v>108</v>
      </c>
      <c r="D60" s="95">
        <v>0</v>
      </c>
      <c r="E60" s="95">
        <v>0</v>
      </c>
      <c r="F60" s="95">
        <v>0</v>
      </c>
      <c r="G60" s="95">
        <v>0</v>
      </c>
      <c r="H60" s="140">
        <v>0</v>
      </c>
      <c r="I60" s="243">
        <f t="shared" si="1"/>
        <v>0</v>
      </c>
    </row>
    <row r="61" spans="1:9" ht="10.5" customHeight="1" x14ac:dyDescent="0.15">
      <c r="A61" s="20"/>
      <c r="B61" s="99" t="s">
        <v>601</v>
      </c>
      <c r="C61" s="80" t="s">
        <v>109</v>
      </c>
      <c r="D61" s="95">
        <v>0</v>
      </c>
      <c r="E61" s="95">
        <v>0</v>
      </c>
      <c r="F61" s="95">
        <v>0</v>
      </c>
      <c r="G61" s="95">
        <v>0</v>
      </c>
      <c r="H61" s="140">
        <v>0</v>
      </c>
      <c r="I61" s="243">
        <f t="shared" si="1"/>
        <v>0</v>
      </c>
    </row>
    <row r="62" spans="1:9" ht="10.5" customHeight="1" x14ac:dyDescent="0.15">
      <c r="A62" s="20"/>
      <c r="B62" s="99" t="s">
        <v>1053</v>
      </c>
      <c r="C62" s="80" t="s">
        <v>110</v>
      </c>
      <c r="D62" s="95">
        <v>0</v>
      </c>
      <c r="E62" s="95">
        <v>0</v>
      </c>
      <c r="F62" s="95">
        <v>0</v>
      </c>
      <c r="G62" s="95">
        <v>0</v>
      </c>
      <c r="H62" s="140">
        <v>0</v>
      </c>
      <c r="I62" s="243">
        <f t="shared" si="1"/>
        <v>0</v>
      </c>
    </row>
    <row r="63" spans="1:9" ht="10.5" customHeight="1" x14ac:dyDescent="0.15">
      <c r="A63" s="20"/>
      <c r="B63" s="99" t="s">
        <v>602</v>
      </c>
      <c r="C63" s="80" t="s">
        <v>111</v>
      </c>
      <c r="D63" s="95">
        <v>0</v>
      </c>
      <c r="E63" s="95">
        <v>0</v>
      </c>
      <c r="F63" s="95">
        <v>0</v>
      </c>
      <c r="G63" s="95">
        <v>0</v>
      </c>
      <c r="H63" s="140">
        <v>0</v>
      </c>
      <c r="I63" s="243">
        <f t="shared" si="1"/>
        <v>0</v>
      </c>
    </row>
    <row r="64" spans="1:9" ht="10.5" customHeight="1" x14ac:dyDescent="0.15">
      <c r="A64" s="20"/>
      <c r="B64" s="99" t="s">
        <v>1054</v>
      </c>
      <c r="C64" s="80" t="s">
        <v>114</v>
      </c>
      <c r="D64" s="95">
        <v>0</v>
      </c>
      <c r="E64" s="95">
        <v>0</v>
      </c>
      <c r="F64" s="95">
        <v>0</v>
      </c>
      <c r="G64" s="95">
        <v>0</v>
      </c>
      <c r="H64" s="140">
        <v>0</v>
      </c>
      <c r="I64" s="243">
        <f t="shared" si="1"/>
        <v>0</v>
      </c>
    </row>
    <row r="65" spans="1:9" ht="10.5" customHeight="1" x14ac:dyDescent="0.15">
      <c r="A65" s="20"/>
      <c r="B65" s="99" t="s">
        <v>451</v>
      </c>
      <c r="C65" s="80" t="s">
        <v>119</v>
      </c>
      <c r="D65" s="95">
        <v>0</v>
      </c>
      <c r="E65" s="95">
        <v>0</v>
      </c>
      <c r="F65" s="95">
        <v>0</v>
      </c>
      <c r="G65" s="95">
        <v>0</v>
      </c>
      <c r="H65" s="140">
        <v>0</v>
      </c>
      <c r="I65" s="243">
        <f t="shared" si="1"/>
        <v>0</v>
      </c>
    </row>
    <row r="66" spans="1:9" ht="10.5" customHeight="1" x14ac:dyDescent="0.15">
      <c r="A66" s="20"/>
      <c r="B66" s="99" t="s">
        <v>447</v>
      </c>
      <c r="C66" s="80" t="s">
        <v>121</v>
      </c>
      <c r="D66" s="95">
        <v>0</v>
      </c>
      <c r="E66" s="95">
        <v>0</v>
      </c>
      <c r="F66" s="95">
        <v>0</v>
      </c>
      <c r="G66" s="95">
        <v>0</v>
      </c>
      <c r="H66" s="140">
        <v>0</v>
      </c>
      <c r="I66" s="243">
        <f t="shared" si="1"/>
        <v>0</v>
      </c>
    </row>
    <row r="67" spans="1:9" ht="10.5" customHeight="1" x14ac:dyDescent="0.15">
      <c r="A67" s="20"/>
      <c r="B67" s="99" t="s">
        <v>1055</v>
      </c>
      <c r="C67" s="80" t="s">
        <v>127</v>
      </c>
      <c r="D67" s="95">
        <v>0</v>
      </c>
      <c r="E67" s="95">
        <v>0</v>
      </c>
      <c r="F67" s="95">
        <v>0</v>
      </c>
      <c r="G67" s="95">
        <v>0</v>
      </c>
      <c r="H67" s="140">
        <v>0</v>
      </c>
      <c r="I67" s="243">
        <f t="shared" si="1"/>
        <v>0</v>
      </c>
    </row>
    <row r="68" spans="1:9" ht="10.5" customHeight="1" x14ac:dyDescent="0.15">
      <c r="A68" s="20"/>
      <c r="B68" s="99" t="s">
        <v>123</v>
      </c>
      <c r="C68" s="80" t="s">
        <v>128</v>
      </c>
      <c r="D68" s="95">
        <v>0</v>
      </c>
      <c r="E68" s="95">
        <v>0</v>
      </c>
      <c r="F68" s="95">
        <v>0</v>
      </c>
      <c r="G68" s="95">
        <v>0</v>
      </c>
      <c r="H68" s="140">
        <v>0</v>
      </c>
      <c r="I68" s="243">
        <f t="shared" si="1"/>
        <v>0</v>
      </c>
    </row>
    <row r="69" spans="1:9" ht="10.5" customHeight="1" x14ac:dyDescent="0.15">
      <c r="A69" s="20"/>
      <c r="B69" s="99" t="s">
        <v>124</v>
      </c>
      <c r="C69" s="80" t="s">
        <v>129</v>
      </c>
      <c r="D69" s="95">
        <v>0</v>
      </c>
      <c r="E69" s="95">
        <v>0</v>
      </c>
      <c r="F69" s="95">
        <v>0</v>
      </c>
      <c r="G69" s="95">
        <v>0</v>
      </c>
      <c r="H69" s="140">
        <v>0</v>
      </c>
      <c r="I69" s="243">
        <f t="shared" si="1"/>
        <v>0</v>
      </c>
    </row>
    <row r="70" spans="1:9" ht="10.5" customHeight="1" x14ac:dyDescent="0.15">
      <c r="A70" s="20"/>
      <c r="B70" s="99" t="s">
        <v>125</v>
      </c>
      <c r="C70" s="80" t="s">
        <v>130</v>
      </c>
      <c r="D70" s="95">
        <v>0</v>
      </c>
      <c r="E70" s="95">
        <v>0</v>
      </c>
      <c r="F70" s="95">
        <v>0</v>
      </c>
      <c r="G70" s="95">
        <v>0</v>
      </c>
      <c r="H70" s="140">
        <v>0</v>
      </c>
      <c r="I70" s="243">
        <f t="shared" si="1"/>
        <v>0</v>
      </c>
    </row>
    <row r="71" spans="1:9" ht="10.5" customHeight="1" x14ac:dyDescent="0.15">
      <c r="A71" s="20"/>
      <c r="B71" s="99" t="s">
        <v>126</v>
      </c>
      <c r="C71" s="80" t="s">
        <v>131</v>
      </c>
      <c r="D71" s="95">
        <v>0</v>
      </c>
      <c r="E71" s="95">
        <v>0</v>
      </c>
      <c r="F71" s="95">
        <v>0</v>
      </c>
      <c r="G71" s="95">
        <v>0</v>
      </c>
      <c r="H71" s="140">
        <v>0</v>
      </c>
      <c r="I71" s="243">
        <f t="shared" si="1"/>
        <v>0</v>
      </c>
    </row>
    <row r="72" spans="1:9" ht="10.5" customHeight="1" thickBot="1" x14ac:dyDescent="0.2">
      <c r="A72" s="20"/>
      <c r="B72" s="99" t="s">
        <v>449</v>
      </c>
      <c r="C72" s="80" t="s">
        <v>132</v>
      </c>
      <c r="D72" s="92">
        <v>0</v>
      </c>
      <c r="E72" s="92">
        <v>0</v>
      </c>
      <c r="F72" s="92">
        <v>0</v>
      </c>
      <c r="G72" s="92">
        <v>0</v>
      </c>
      <c r="H72" s="140">
        <v>0</v>
      </c>
      <c r="I72" s="243">
        <f t="shared" si="1"/>
        <v>0</v>
      </c>
    </row>
    <row r="73" spans="1:9" ht="10.5" customHeight="1" thickTop="1" thickBot="1" x14ac:dyDescent="0.2">
      <c r="A73" s="20"/>
      <c r="B73" s="99"/>
      <c r="C73" s="80" t="s">
        <v>458</v>
      </c>
      <c r="D73" s="111">
        <f>SUM(D41:D72)</f>
        <v>0</v>
      </c>
      <c r="E73" s="111">
        <f>SUM(E41:E72)</f>
        <v>0</v>
      </c>
      <c r="F73" s="111">
        <f>SUM(F41:F72)</f>
        <v>0</v>
      </c>
      <c r="G73" s="111">
        <f>SUM(G41:G72)</f>
        <v>0</v>
      </c>
      <c r="H73" s="111">
        <f>SUM(H41:H72)</f>
        <v>0</v>
      </c>
      <c r="I73" s="111">
        <f>SUM(G73+H73)</f>
        <v>0</v>
      </c>
    </row>
    <row r="74" spans="1:9" ht="10.5" customHeight="1" thickTop="1" x14ac:dyDescent="0.15">
      <c r="A74" s="20"/>
      <c r="B74" s="99"/>
      <c r="C74" s="80"/>
      <c r="D74" s="3"/>
      <c r="E74" s="3"/>
      <c r="F74" s="3"/>
      <c r="G74" s="3"/>
    </row>
    <row r="75" spans="1:9" ht="10.5" customHeight="1" x14ac:dyDescent="0.15">
      <c r="A75" s="20" t="s">
        <v>203</v>
      </c>
      <c r="D75" s="3"/>
      <c r="E75" s="3"/>
      <c r="F75" s="3"/>
      <c r="G75" s="3"/>
    </row>
    <row r="76" spans="1:9" x14ac:dyDescent="0.15">
      <c r="B76" s="99" t="s">
        <v>1048</v>
      </c>
      <c r="C76" s="80" t="s">
        <v>1186</v>
      </c>
      <c r="D76" s="95">
        <v>0</v>
      </c>
      <c r="E76" s="95">
        <v>0</v>
      </c>
      <c r="F76" s="95">
        <v>0</v>
      </c>
      <c r="G76" s="95">
        <v>0</v>
      </c>
      <c r="H76" s="97">
        <v>0</v>
      </c>
      <c r="I76" s="240">
        <f>SUM(G76+H76)</f>
        <v>0</v>
      </c>
    </row>
    <row r="77" spans="1:9" x14ac:dyDescent="0.15">
      <c r="A77" s="80"/>
      <c r="B77" s="99" t="s">
        <v>1049</v>
      </c>
      <c r="C77" s="80" t="s">
        <v>1474</v>
      </c>
      <c r="D77" s="95">
        <v>0</v>
      </c>
      <c r="E77" s="95">
        <v>0</v>
      </c>
      <c r="F77" s="95">
        <v>0</v>
      </c>
      <c r="G77" s="95">
        <v>0</v>
      </c>
      <c r="H77" s="97">
        <v>0</v>
      </c>
      <c r="I77" s="240">
        <f>SUM(G77+H77)</f>
        <v>0</v>
      </c>
    </row>
    <row r="78" spans="1:9" ht="10.5" customHeight="1" x14ac:dyDescent="0.15">
      <c r="A78" s="20"/>
      <c r="B78" s="99" t="s">
        <v>1050</v>
      </c>
      <c r="C78" s="80" t="s">
        <v>72</v>
      </c>
      <c r="D78" s="95">
        <v>0</v>
      </c>
      <c r="E78" s="95">
        <v>0</v>
      </c>
      <c r="F78" s="95">
        <v>0</v>
      </c>
      <c r="G78" s="95">
        <v>0</v>
      </c>
      <c r="H78" s="140">
        <v>0</v>
      </c>
      <c r="I78" s="243">
        <f t="shared" ref="I78:I107" si="2">SUM(G78+H78)</f>
        <v>0</v>
      </c>
    </row>
    <row r="79" spans="1:9" ht="10.5" customHeight="1" x14ac:dyDescent="0.15">
      <c r="A79" s="20"/>
      <c r="B79" s="99" t="s">
        <v>1051</v>
      </c>
      <c r="C79" s="80" t="s">
        <v>73</v>
      </c>
      <c r="D79" s="95">
        <v>0</v>
      </c>
      <c r="E79" s="95">
        <v>0</v>
      </c>
      <c r="F79" s="95">
        <v>0</v>
      </c>
      <c r="G79" s="95">
        <v>0</v>
      </c>
      <c r="H79" s="140">
        <v>0</v>
      </c>
      <c r="I79" s="243">
        <f t="shared" si="2"/>
        <v>0</v>
      </c>
    </row>
    <row r="80" spans="1:9" ht="10.5" customHeight="1" x14ac:dyDescent="0.15">
      <c r="A80" s="20"/>
      <c r="B80" s="99" t="s">
        <v>74</v>
      </c>
      <c r="C80" s="80" t="s">
        <v>75</v>
      </c>
      <c r="D80" s="95">
        <v>0</v>
      </c>
      <c r="E80" s="95">
        <v>0</v>
      </c>
      <c r="F80" s="95">
        <v>0</v>
      </c>
      <c r="G80" s="95">
        <v>0</v>
      </c>
      <c r="H80" s="140">
        <v>0</v>
      </c>
      <c r="I80" s="243">
        <f t="shared" si="2"/>
        <v>0</v>
      </c>
    </row>
    <row r="81" spans="1:9" ht="10.5" customHeight="1" x14ac:dyDescent="0.15">
      <c r="A81" s="20"/>
      <c r="B81" s="99" t="s">
        <v>76</v>
      </c>
      <c r="C81" s="80" t="s">
        <v>77</v>
      </c>
      <c r="D81" s="95">
        <v>0</v>
      </c>
      <c r="E81" s="95">
        <v>0</v>
      </c>
      <c r="F81" s="95">
        <v>0</v>
      </c>
      <c r="G81" s="95">
        <v>0</v>
      </c>
      <c r="H81" s="140">
        <v>0</v>
      </c>
      <c r="I81" s="243">
        <f t="shared" si="2"/>
        <v>0</v>
      </c>
    </row>
    <row r="82" spans="1:9" ht="10.5" customHeight="1" x14ac:dyDescent="0.15">
      <c r="A82" s="20"/>
      <c r="B82" s="99" t="s">
        <v>1052</v>
      </c>
      <c r="C82" s="80" t="s">
        <v>78</v>
      </c>
      <c r="D82" s="95">
        <v>0</v>
      </c>
      <c r="E82" s="95">
        <v>0</v>
      </c>
      <c r="F82" s="95">
        <v>0</v>
      </c>
      <c r="G82" s="95">
        <v>0</v>
      </c>
      <c r="H82" s="140">
        <v>0</v>
      </c>
      <c r="I82" s="243">
        <f t="shared" si="2"/>
        <v>0</v>
      </c>
    </row>
    <row r="83" spans="1:9" ht="10.5" customHeight="1" x14ac:dyDescent="0.15">
      <c r="A83" s="20"/>
      <c r="B83" s="99" t="s">
        <v>79</v>
      </c>
      <c r="C83" s="80" t="s">
        <v>87</v>
      </c>
      <c r="D83" s="95">
        <v>0</v>
      </c>
      <c r="E83" s="95">
        <v>0</v>
      </c>
      <c r="F83" s="95">
        <v>0</v>
      </c>
      <c r="G83" s="95">
        <v>0</v>
      </c>
      <c r="H83" s="140">
        <v>0</v>
      </c>
      <c r="I83" s="243">
        <f t="shared" si="2"/>
        <v>0</v>
      </c>
    </row>
    <row r="84" spans="1:9" ht="10.5" customHeight="1" x14ac:dyDescent="0.15">
      <c r="A84" s="20"/>
      <c r="B84" s="99" t="s">
        <v>80</v>
      </c>
      <c r="C84" s="80" t="s">
        <v>136</v>
      </c>
      <c r="D84" s="95">
        <v>0</v>
      </c>
      <c r="E84" s="95">
        <v>0</v>
      </c>
      <c r="F84" s="95">
        <v>0</v>
      </c>
      <c r="G84" s="95">
        <v>0</v>
      </c>
      <c r="H84" s="140">
        <v>0</v>
      </c>
      <c r="I84" s="243">
        <f t="shared" si="2"/>
        <v>0</v>
      </c>
    </row>
    <row r="85" spans="1:9" ht="10.5" customHeight="1" x14ac:dyDescent="0.15">
      <c r="A85" s="20"/>
      <c r="B85" s="99" t="s">
        <v>81</v>
      </c>
      <c r="C85" s="80" t="s">
        <v>88</v>
      </c>
      <c r="D85" s="95">
        <v>0</v>
      </c>
      <c r="E85" s="95">
        <v>0</v>
      </c>
      <c r="F85" s="95">
        <v>0</v>
      </c>
      <c r="G85" s="95">
        <v>0</v>
      </c>
      <c r="H85" s="140">
        <v>0</v>
      </c>
      <c r="I85" s="243">
        <f t="shared" si="2"/>
        <v>0</v>
      </c>
    </row>
    <row r="86" spans="1:9" ht="10.5" customHeight="1" x14ac:dyDescent="0.15">
      <c r="A86" s="20"/>
      <c r="B86" s="99" t="s">
        <v>82</v>
      </c>
      <c r="C86" s="80" t="s">
        <v>89</v>
      </c>
      <c r="D86" s="95">
        <v>0</v>
      </c>
      <c r="E86" s="95">
        <v>0</v>
      </c>
      <c r="F86" s="95">
        <v>0</v>
      </c>
      <c r="G86" s="95">
        <v>0</v>
      </c>
      <c r="H86" s="140">
        <v>0</v>
      </c>
      <c r="I86" s="243">
        <f t="shared" si="2"/>
        <v>0</v>
      </c>
    </row>
    <row r="87" spans="1:9" ht="10.5" customHeight="1" x14ac:dyDescent="0.15">
      <c r="A87" s="20"/>
      <c r="B87" s="99" t="s">
        <v>83</v>
      </c>
      <c r="C87" s="80" t="s">
        <v>90</v>
      </c>
      <c r="D87" s="95">
        <v>0</v>
      </c>
      <c r="E87" s="95">
        <v>0</v>
      </c>
      <c r="F87" s="95">
        <v>0</v>
      </c>
      <c r="G87" s="95">
        <v>0</v>
      </c>
      <c r="H87" s="140">
        <v>0</v>
      </c>
      <c r="I87" s="243">
        <f t="shared" si="2"/>
        <v>0</v>
      </c>
    </row>
    <row r="88" spans="1:9" ht="10.5" customHeight="1" x14ac:dyDescent="0.15">
      <c r="A88" s="20"/>
      <c r="B88" s="99" t="s">
        <v>85</v>
      </c>
      <c r="C88" s="80" t="s">
        <v>91</v>
      </c>
      <c r="D88" s="95">
        <v>0</v>
      </c>
      <c r="E88" s="95">
        <v>0</v>
      </c>
      <c r="F88" s="95">
        <v>0</v>
      </c>
      <c r="G88" s="95">
        <v>0</v>
      </c>
      <c r="H88" s="140">
        <v>0</v>
      </c>
      <c r="I88" s="243">
        <f t="shared" si="2"/>
        <v>0</v>
      </c>
    </row>
    <row r="89" spans="1:9" ht="10.5" customHeight="1" x14ac:dyDescent="0.15">
      <c r="A89" s="20"/>
      <c r="B89" s="99" t="s">
        <v>86</v>
      </c>
      <c r="C89" s="80" t="s">
        <v>1080</v>
      </c>
      <c r="D89" s="95">
        <v>0</v>
      </c>
      <c r="E89" s="95">
        <v>0</v>
      </c>
      <c r="F89" s="95">
        <v>0</v>
      </c>
      <c r="G89" s="95">
        <v>0</v>
      </c>
      <c r="H89" s="140">
        <v>0</v>
      </c>
      <c r="I89" s="243">
        <f t="shared" si="2"/>
        <v>0</v>
      </c>
    </row>
    <row r="90" spans="1:9" ht="10.5" customHeight="1" x14ac:dyDescent="0.15">
      <c r="A90" s="20"/>
      <c r="B90" s="75" t="s">
        <v>485</v>
      </c>
      <c r="C90" s="1" t="s">
        <v>508</v>
      </c>
      <c r="D90" s="95">
        <v>0</v>
      </c>
      <c r="E90" s="95">
        <v>0</v>
      </c>
      <c r="F90" s="95">
        <v>0</v>
      </c>
      <c r="G90" s="95">
        <v>0</v>
      </c>
      <c r="H90" s="140">
        <v>0</v>
      </c>
      <c r="I90" s="243">
        <f t="shared" si="2"/>
        <v>0</v>
      </c>
    </row>
    <row r="91" spans="1:9" ht="10.5" customHeight="1" x14ac:dyDescent="0.15">
      <c r="A91" s="20"/>
      <c r="B91" s="99" t="s">
        <v>1087</v>
      </c>
      <c r="C91" s="80" t="s">
        <v>595</v>
      </c>
      <c r="D91" s="95">
        <v>0</v>
      </c>
      <c r="E91" s="95">
        <v>0</v>
      </c>
      <c r="F91" s="95">
        <v>0</v>
      </c>
      <c r="G91" s="95">
        <v>0</v>
      </c>
      <c r="H91" s="140">
        <v>0</v>
      </c>
      <c r="I91" s="243">
        <f t="shared" si="2"/>
        <v>0</v>
      </c>
    </row>
    <row r="92" spans="1:9" ht="10.5" customHeight="1" x14ac:dyDescent="0.15">
      <c r="A92" s="20"/>
      <c r="B92" s="99" t="s">
        <v>1088</v>
      </c>
      <c r="C92" s="80" t="s">
        <v>597</v>
      </c>
      <c r="D92" s="95">
        <v>0</v>
      </c>
      <c r="E92" s="95">
        <v>0</v>
      </c>
      <c r="F92" s="95">
        <v>0</v>
      </c>
      <c r="G92" s="95">
        <v>0</v>
      </c>
      <c r="H92" s="140">
        <v>0</v>
      </c>
      <c r="I92" s="243">
        <f t="shared" si="2"/>
        <v>0</v>
      </c>
    </row>
    <row r="93" spans="1:9" ht="10.5" customHeight="1" x14ac:dyDescent="0.15">
      <c r="A93" s="20"/>
      <c r="B93" s="99" t="s">
        <v>598</v>
      </c>
      <c r="C93" s="80" t="s">
        <v>603</v>
      </c>
      <c r="D93" s="95">
        <v>0</v>
      </c>
      <c r="E93" s="95">
        <v>0</v>
      </c>
      <c r="F93" s="95">
        <v>0</v>
      </c>
      <c r="G93" s="95">
        <v>0</v>
      </c>
      <c r="H93" s="140">
        <v>0</v>
      </c>
      <c r="I93" s="243">
        <f t="shared" si="2"/>
        <v>0</v>
      </c>
    </row>
    <row r="94" spans="1:9" ht="10.5" customHeight="1" x14ac:dyDescent="0.15">
      <c r="A94" s="20"/>
      <c r="B94" s="99" t="s">
        <v>599</v>
      </c>
      <c r="C94" s="80" t="s">
        <v>135</v>
      </c>
      <c r="D94" s="95">
        <v>0</v>
      </c>
      <c r="E94" s="95">
        <v>0</v>
      </c>
      <c r="F94" s="95">
        <v>0</v>
      </c>
      <c r="G94" s="95">
        <v>0</v>
      </c>
      <c r="H94" s="140">
        <v>0</v>
      </c>
      <c r="I94" s="243">
        <f t="shared" si="2"/>
        <v>0</v>
      </c>
    </row>
    <row r="95" spans="1:9" ht="10.5" customHeight="1" x14ac:dyDescent="0.15">
      <c r="A95" s="20"/>
      <c r="B95" s="99" t="s">
        <v>600</v>
      </c>
      <c r="C95" s="80" t="s">
        <v>108</v>
      </c>
      <c r="D95" s="95">
        <v>0</v>
      </c>
      <c r="E95" s="95">
        <v>0</v>
      </c>
      <c r="F95" s="95">
        <v>0</v>
      </c>
      <c r="G95" s="95">
        <v>0</v>
      </c>
      <c r="H95" s="140">
        <v>0</v>
      </c>
      <c r="I95" s="243">
        <f t="shared" si="2"/>
        <v>0</v>
      </c>
    </row>
    <row r="96" spans="1:9" ht="10.5" customHeight="1" x14ac:dyDescent="0.15">
      <c r="A96" s="20"/>
      <c r="B96" s="99" t="s">
        <v>601</v>
      </c>
      <c r="C96" s="80" t="s">
        <v>109</v>
      </c>
      <c r="D96" s="95">
        <v>0</v>
      </c>
      <c r="E96" s="95">
        <v>0</v>
      </c>
      <c r="F96" s="95">
        <v>0</v>
      </c>
      <c r="G96" s="95">
        <v>0</v>
      </c>
      <c r="H96" s="140">
        <v>0</v>
      </c>
      <c r="I96" s="243">
        <f t="shared" si="2"/>
        <v>0</v>
      </c>
    </row>
    <row r="97" spans="1:9" ht="10.5" customHeight="1" x14ac:dyDescent="0.15">
      <c r="A97" s="20"/>
      <c r="B97" s="99" t="s">
        <v>1053</v>
      </c>
      <c r="C97" s="80" t="s">
        <v>110</v>
      </c>
      <c r="D97" s="95">
        <v>0</v>
      </c>
      <c r="E97" s="95">
        <v>0</v>
      </c>
      <c r="F97" s="95">
        <v>0</v>
      </c>
      <c r="G97" s="95">
        <v>0</v>
      </c>
      <c r="H97" s="140">
        <v>0</v>
      </c>
      <c r="I97" s="243">
        <f t="shared" si="2"/>
        <v>0</v>
      </c>
    </row>
    <row r="98" spans="1:9" ht="10.5" customHeight="1" x14ac:dyDescent="0.15">
      <c r="A98" s="20"/>
      <c r="B98" s="99" t="s">
        <v>602</v>
      </c>
      <c r="C98" s="80" t="s">
        <v>111</v>
      </c>
      <c r="D98" s="95">
        <v>0</v>
      </c>
      <c r="E98" s="95">
        <v>0</v>
      </c>
      <c r="F98" s="95">
        <v>0</v>
      </c>
      <c r="G98" s="95">
        <v>0</v>
      </c>
      <c r="H98" s="140">
        <v>0</v>
      </c>
      <c r="I98" s="243">
        <f t="shared" si="2"/>
        <v>0</v>
      </c>
    </row>
    <row r="99" spans="1:9" ht="10.5" customHeight="1" x14ac:dyDescent="0.15">
      <c r="A99" s="20"/>
      <c r="B99" s="99" t="s">
        <v>1054</v>
      </c>
      <c r="C99" s="80" t="s">
        <v>114</v>
      </c>
      <c r="D99" s="95">
        <v>0</v>
      </c>
      <c r="E99" s="95">
        <v>0</v>
      </c>
      <c r="F99" s="95">
        <v>0</v>
      </c>
      <c r="G99" s="95">
        <v>0</v>
      </c>
      <c r="H99" s="140">
        <v>0</v>
      </c>
      <c r="I99" s="243">
        <f t="shared" si="2"/>
        <v>0</v>
      </c>
    </row>
    <row r="100" spans="1:9" ht="10.5" customHeight="1" x14ac:dyDescent="0.15">
      <c r="A100" s="20"/>
      <c r="B100" s="99" t="s">
        <v>451</v>
      </c>
      <c r="C100" s="80" t="s">
        <v>119</v>
      </c>
      <c r="D100" s="95">
        <v>0</v>
      </c>
      <c r="E100" s="95">
        <v>0</v>
      </c>
      <c r="F100" s="95">
        <v>0</v>
      </c>
      <c r="G100" s="95">
        <v>0</v>
      </c>
      <c r="H100" s="140">
        <v>0</v>
      </c>
      <c r="I100" s="243">
        <f t="shared" si="2"/>
        <v>0</v>
      </c>
    </row>
    <row r="101" spans="1:9" ht="10.5" customHeight="1" x14ac:dyDescent="0.15">
      <c r="A101" s="20"/>
      <c r="B101" s="99" t="s">
        <v>447</v>
      </c>
      <c r="C101" s="80" t="s">
        <v>121</v>
      </c>
      <c r="D101" s="95">
        <v>0</v>
      </c>
      <c r="E101" s="95">
        <v>0</v>
      </c>
      <c r="F101" s="95">
        <v>0</v>
      </c>
      <c r="G101" s="95">
        <v>0</v>
      </c>
      <c r="H101" s="140">
        <v>0</v>
      </c>
      <c r="I101" s="243">
        <f t="shared" si="2"/>
        <v>0</v>
      </c>
    </row>
    <row r="102" spans="1:9" ht="10.5" customHeight="1" x14ac:dyDescent="0.15">
      <c r="A102" s="20"/>
      <c r="B102" s="99" t="s">
        <v>1055</v>
      </c>
      <c r="C102" s="80" t="s">
        <v>127</v>
      </c>
      <c r="D102" s="95">
        <v>0</v>
      </c>
      <c r="E102" s="95">
        <v>0</v>
      </c>
      <c r="F102" s="95">
        <v>0</v>
      </c>
      <c r="G102" s="95">
        <v>0</v>
      </c>
      <c r="H102" s="140">
        <v>0</v>
      </c>
      <c r="I102" s="243">
        <f t="shared" si="2"/>
        <v>0</v>
      </c>
    </row>
    <row r="103" spans="1:9" ht="10.5" customHeight="1" x14ac:dyDescent="0.15">
      <c r="A103" s="20"/>
      <c r="B103" s="99" t="s">
        <v>123</v>
      </c>
      <c r="C103" s="80" t="s">
        <v>128</v>
      </c>
      <c r="D103" s="95">
        <v>0</v>
      </c>
      <c r="E103" s="95">
        <v>0</v>
      </c>
      <c r="F103" s="95">
        <v>0</v>
      </c>
      <c r="G103" s="95">
        <v>0</v>
      </c>
      <c r="H103" s="140">
        <v>0</v>
      </c>
      <c r="I103" s="243">
        <f t="shared" si="2"/>
        <v>0</v>
      </c>
    </row>
    <row r="104" spans="1:9" ht="10.5" customHeight="1" x14ac:dyDescent="0.15">
      <c r="A104" s="20"/>
      <c r="B104" s="99" t="s">
        <v>124</v>
      </c>
      <c r="C104" s="80" t="s">
        <v>129</v>
      </c>
      <c r="D104" s="95">
        <v>0</v>
      </c>
      <c r="E104" s="95">
        <v>0</v>
      </c>
      <c r="F104" s="95">
        <v>0</v>
      </c>
      <c r="G104" s="95">
        <v>0</v>
      </c>
      <c r="H104" s="140">
        <v>0</v>
      </c>
      <c r="I104" s="243">
        <f t="shared" si="2"/>
        <v>0</v>
      </c>
    </row>
    <row r="105" spans="1:9" ht="10.5" customHeight="1" x14ac:dyDescent="0.15">
      <c r="A105" s="20"/>
      <c r="B105" s="99" t="s">
        <v>125</v>
      </c>
      <c r="C105" s="80" t="s">
        <v>130</v>
      </c>
      <c r="D105" s="95">
        <v>0</v>
      </c>
      <c r="E105" s="95">
        <v>0</v>
      </c>
      <c r="F105" s="95">
        <v>0</v>
      </c>
      <c r="G105" s="95">
        <v>0</v>
      </c>
      <c r="H105" s="140">
        <v>0</v>
      </c>
      <c r="I105" s="243">
        <f t="shared" si="2"/>
        <v>0</v>
      </c>
    </row>
    <row r="106" spans="1:9" ht="10.5" customHeight="1" x14ac:dyDescent="0.15">
      <c r="A106" s="20"/>
      <c r="B106" s="99" t="s">
        <v>126</v>
      </c>
      <c r="C106" s="80" t="s">
        <v>131</v>
      </c>
      <c r="D106" s="95">
        <v>0</v>
      </c>
      <c r="E106" s="95">
        <v>0</v>
      </c>
      <c r="F106" s="95">
        <v>0</v>
      </c>
      <c r="G106" s="95">
        <v>0</v>
      </c>
      <c r="H106" s="140">
        <v>0</v>
      </c>
      <c r="I106" s="243">
        <f t="shared" si="2"/>
        <v>0</v>
      </c>
    </row>
    <row r="107" spans="1:9" ht="10.5" customHeight="1" thickBot="1" x14ac:dyDescent="0.2">
      <c r="A107" s="20"/>
      <c r="B107" s="99" t="s">
        <v>449</v>
      </c>
      <c r="C107" s="80" t="s">
        <v>132</v>
      </c>
      <c r="D107" s="92">
        <v>0</v>
      </c>
      <c r="E107" s="92">
        <v>0</v>
      </c>
      <c r="F107" s="92">
        <v>0</v>
      </c>
      <c r="G107" s="92">
        <v>0</v>
      </c>
      <c r="H107" s="140">
        <v>0</v>
      </c>
      <c r="I107" s="243">
        <f t="shared" si="2"/>
        <v>0</v>
      </c>
    </row>
    <row r="108" spans="1:9" ht="10.5" customHeight="1" thickTop="1" thickBot="1" x14ac:dyDescent="0.2">
      <c r="A108" s="20"/>
      <c r="B108" s="99"/>
      <c r="C108" s="80" t="s">
        <v>204</v>
      </c>
      <c r="D108" s="111">
        <f>SUM(D76:D107)</f>
        <v>0</v>
      </c>
      <c r="E108" s="111">
        <f>SUM(E76:E107)</f>
        <v>0</v>
      </c>
      <c r="F108" s="111">
        <f>SUM(F76:F107)</f>
        <v>0</v>
      </c>
      <c r="G108" s="111">
        <f>SUM(G76:G107)</f>
        <v>0</v>
      </c>
      <c r="H108" s="111">
        <f>SUM(H76:H107)</f>
        <v>0</v>
      </c>
      <c r="I108" s="111">
        <f>SUM(G108+H108)</f>
        <v>0</v>
      </c>
    </row>
    <row r="109" spans="1:9" ht="12" customHeight="1" thickTop="1" x14ac:dyDescent="0.15">
      <c r="A109" s="20"/>
      <c r="B109" s="99"/>
      <c r="C109" s="80"/>
      <c r="D109" s="3"/>
      <c r="E109" s="3"/>
      <c r="F109" s="3"/>
      <c r="G109" s="3"/>
    </row>
    <row r="110" spans="1:9" ht="10.5" customHeight="1" x14ac:dyDescent="0.15">
      <c r="A110" s="20" t="s">
        <v>459</v>
      </c>
      <c r="C110" s="80"/>
      <c r="D110" s="3"/>
      <c r="E110" s="3"/>
      <c r="F110" s="3"/>
      <c r="G110" s="3"/>
    </row>
    <row r="111" spans="1:9" x14ac:dyDescent="0.15">
      <c r="B111" s="99" t="s">
        <v>1048</v>
      </c>
      <c r="C111" s="80" t="s">
        <v>1186</v>
      </c>
      <c r="D111" s="95">
        <v>0</v>
      </c>
      <c r="E111" s="95">
        <v>0</v>
      </c>
      <c r="F111" s="95">
        <v>0</v>
      </c>
      <c r="G111" s="95">
        <v>0</v>
      </c>
      <c r="H111" s="97">
        <v>0</v>
      </c>
      <c r="I111" s="240">
        <f>SUM(G111+H111)</f>
        <v>0</v>
      </c>
    </row>
    <row r="112" spans="1:9" x14ac:dyDescent="0.15">
      <c r="A112" s="80"/>
      <c r="B112" s="99" t="s">
        <v>1049</v>
      </c>
      <c r="C112" s="80" t="s">
        <v>1474</v>
      </c>
      <c r="D112" s="95">
        <v>0</v>
      </c>
      <c r="E112" s="95">
        <v>0</v>
      </c>
      <c r="F112" s="95">
        <v>0</v>
      </c>
      <c r="G112" s="95">
        <v>0</v>
      </c>
      <c r="H112" s="97">
        <v>0</v>
      </c>
      <c r="I112" s="240">
        <f>SUM(G112+H112)</f>
        <v>0</v>
      </c>
    </row>
    <row r="113" spans="1:9" ht="10.5" customHeight="1" x14ac:dyDescent="0.15">
      <c r="A113" s="20"/>
      <c r="B113" s="99" t="s">
        <v>1050</v>
      </c>
      <c r="C113" s="80" t="s">
        <v>72</v>
      </c>
      <c r="D113" s="95">
        <v>0</v>
      </c>
      <c r="E113" s="95">
        <v>0</v>
      </c>
      <c r="F113" s="95">
        <v>0</v>
      </c>
      <c r="G113" s="95">
        <v>0</v>
      </c>
      <c r="H113" s="95">
        <v>0</v>
      </c>
      <c r="I113" s="219">
        <f t="shared" ref="I113:I136" si="3">SUM(G113+H113)</f>
        <v>0</v>
      </c>
    </row>
    <row r="114" spans="1:9" ht="10.5" customHeight="1" x14ac:dyDescent="0.15">
      <c r="A114" s="20"/>
      <c r="B114" s="99" t="s">
        <v>1051</v>
      </c>
      <c r="C114" s="80" t="s">
        <v>73</v>
      </c>
      <c r="D114" s="95">
        <v>0</v>
      </c>
      <c r="E114" s="95">
        <v>0</v>
      </c>
      <c r="F114" s="95">
        <v>0</v>
      </c>
      <c r="G114" s="95">
        <v>0</v>
      </c>
      <c r="H114" s="95">
        <v>0</v>
      </c>
      <c r="I114" s="219">
        <f t="shared" si="3"/>
        <v>0</v>
      </c>
    </row>
    <row r="115" spans="1:9" ht="10.5" customHeight="1" x14ac:dyDescent="0.15">
      <c r="A115" s="20"/>
      <c r="B115" s="99" t="s">
        <v>74</v>
      </c>
      <c r="C115" s="80" t="s">
        <v>75</v>
      </c>
      <c r="D115" s="95">
        <v>0</v>
      </c>
      <c r="E115" s="95">
        <v>0</v>
      </c>
      <c r="F115" s="95">
        <v>0</v>
      </c>
      <c r="G115" s="95">
        <v>0</v>
      </c>
      <c r="H115" s="95">
        <v>0</v>
      </c>
      <c r="I115" s="219">
        <f t="shared" si="3"/>
        <v>0</v>
      </c>
    </row>
    <row r="116" spans="1:9" ht="10.5" customHeight="1" x14ac:dyDescent="0.15">
      <c r="A116" s="20"/>
      <c r="B116" s="99" t="s">
        <v>76</v>
      </c>
      <c r="C116" s="80" t="s">
        <v>77</v>
      </c>
      <c r="D116" s="95">
        <v>0</v>
      </c>
      <c r="E116" s="95">
        <v>0</v>
      </c>
      <c r="F116" s="95">
        <v>0</v>
      </c>
      <c r="G116" s="95">
        <v>0</v>
      </c>
      <c r="H116" s="95">
        <v>0</v>
      </c>
      <c r="I116" s="219">
        <f t="shared" si="3"/>
        <v>0</v>
      </c>
    </row>
    <row r="117" spans="1:9" ht="10.5" customHeight="1" x14ac:dyDescent="0.15">
      <c r="A117" s="20"/>
      <c r="B117" s="99" t="s">
        <v>1052</v>
      </c>
      <c r="C117" s="80" t="s">
        <v>78</v>
      </c>
      <c r="D117" s="95">
        <v>0</v>
      </c>
      <c r="E117" s="95">
        <v>0</v>
      </c>
      <c r="F117" s="95">
        <v>0</v>
      </c>
      <c r="G117" s="95">
        <v>0</v>
      </c>
      <c r="H117" s="95">
        <v>0</v>
      </c>
      <c r="I117" s="219">
        <f t="shared" si="3"/>
        <v>0</v>
      </c>
    </row>
    <row r="118" spans="1:9" ht="10.5" customHeight="1" x14ac:dyDescent="0.15">
      <c r="A118" s="20"/>
      <c r="B118" s="75" t="s">
        <v>485</v>
      </c>
      <c r="C118" s="1" t="s">
        <v>508</v>
      </c>
      <c r="D118" s="95">
        <v>0</v>
      </c>
      <c r="E118" s="95">
        <v>0</v>
      </c>
      <c r="F118" s="95">
        <v>0</v>
      </c>
      <c r="G118" s="95">
        <v>0</v>
      </c>
      <c r="H118" s="95">
        <v>0</v>
      </c>
      <c r="I118" s="219">
        <f t="shared" si="3"/>
        <v>0</v>
      </c>
    </row>
    <row r="119" spans="1:9" ht="10.5" customHeight="1" x14ac:dyDescent="0.15">
      <c r="A119" s="20"/>
      <c r="B119" s="99" t="s">
        <v>1087</v>
      </c>
      <c r="C119" s="80" t="s">
        <v>595</v>
      </c>
      <c r="D119" s="95">
        <v>0</v>
      </c>
      <c r="E119" s="95">
        <v>0</v>
      </c>
      <c r="F119" s="95">
        <v>0</v>
      </c>
      <c r="G119" s="95">
        <v>0</v>
      </c>
      <c r="H119" s="95">
        <v>0</v>
      </c>
      <c r="I119" s="219">
        <f t="shared" si="3"/>
        <v>0</v>
      </c>
    </row>
    <row r="120" spans="1:9" ht="10.5" customHeight="1" x14ac:dyDescent="0.15">
      <c r="A120" s="20"/>
      <c r="B120" s="99" t="s">
        <v>1088</v>
      </c>
      <c r="C120" s="80" t="s">
        <v>597</v>
      </c>
      <c r="D120" s="95">
        <v>0</v>
      </c>
      <c r="E120" s="95">
        <v>0</v>
      </c>
      <c r="F120" s="95">
        <v>0</v>
      </c>
      <c r="G120" s="95">
        <v>0</v>
      </c>
      <c r="H120" s="95">
        <v>0</v>
      </c>
      <c r="I120" s="219">
        <f t="shared" si="3"/>
        <v>0</v>
      </c>
    </row>
    <row r="121" spans="1:9" ht="10.5" customHeight="1" x14ac:dyDescent="0.15">
      <c r="A121" s="20"/>
      <c r="B121" s="99" t="s">
        <v>598</v>
      </c>
      <c r="C121" s="80" t="s">
        <v>603</v>
      </c>
      <c r="D121" s="95">
        <v>0</v>
      </c>
      <c r="E121" s="95">
        <v>0</v>
      </c>
      <c r="F121" s="95">
        <v>0</v>
      </c>
      <c r="G121" s="95">
        <v>0</v>
      </c>
      <c r="H121" s="95">
        <v>0</v>
      </c>
      <c r="I121" s="219">
        <f t="shared" si="3"/>
        <v>0</v>
      </c>
    </row>
    <row r="122" spans="1:9" ht="10.5" customHeight="1" x14ac:dyDescent="0.15">
      <c r="A122" s="20"/>
      <c r="B122" s="99" t="s">
        <v>599</v>
      </c>
      <c r="C122" s="80" t="s">
        <v>135</v>
      </c>
      <c r="D122" s="95">
        <v>0</v>
      </c>
      <c r="E122" s="95">
        <v>0</v>
      </c>
      <c r="F122" s="95">
        <v>0</v>
      </c>
      <c r="G122" s="95">
        <v>0</v>
      </c>
      <c r="H122" s="95">
        <v>0</v>
      </c>
      <c r="I122" s="219">
        <f t="shared" si="3"/>
        <v>0</v>
      </c>
    </row>
    <row r="123" spans="1:9" ht="10.5" customHeight="1" x14ac:dyDescent="0.15">
      <c r="A123" s="20"/>
      <c r="B123" s="99" t="s">
        <v>600</v>
      </c>
      <c r="C123" s="80" t="s">
        <v>108</v>
      </c>
      <c r="D123" s="95">
        <v>0</v>
      </c>
      <c r="E123" s="95">
        <v>0</v>
      </c>
      <c r="F123" s="95">
        <v>0</v>
      </c>
      <c r="G123" s="95">
        <v>0</v>
      </c>
      <c r="H123" s="95">
        <v>0</v>
      </c>
      <c r="I123" s="219">
        <f t="shared" si="3"/>
        <v>0</v>
      </c>
    </row>
    <row r="124" spans="1:9" ht="10.5" customHeight="1" x14ac:dyDescent="0.15">
      <c r="A124" s="20"/>
      <c r="B124" s="99" t="s">
        <v>601</v>
      </c>
      <c r="C124" s="80" t="s">
        <v>109</v>
      </c>
      <c r="D124" s="95">
        <v>0</v>
      </c>
      <c r="E124" s="95">
        <v>0</v>
      </c>
      <c r="F124" s="95">
        <v>0</v>
      </c>
      <c r="G124" s="95">
        <v>0</v>
      </c>
      <c r="H124" s="95">
        <v>0</v>
      </c>
      <c r="I124" s="219">
        <f t="shared" si="3"/>
        <v>0</v>
      </c>
    </row>
    <row r="125" spans="1:9" ht="10.5" customHeight="1" x14ac:dyDescent="0.15">
      <c r="A125" s="20"/>
      <c r="B125" s="99" t="s">
        <v>244</v>
      </c>
      <c r="C125" s="80" t="s">
        <v>340</v>
      </c>
      <c r="D125" s="95">
        <v>0</v>
      </c>
      <c r="E125" s="95">
        <v>0</v>
      </c>
      <c r="F125" s="95">
        <v>0</v>
      </c>
      <c r="G125" s="95">
        <v>0</v>
      </c>
      <c r="H125" s="95">
        <v>0</v>
      </c>
      <c r="I125" s="219">
        <f t="shared" si="3"/>
        <v>0</v>
      </c>
    </row>
    <row r="126" spans="1:9" ht="10.5" customHeight="1" x14ac:dyDescent="0.15">
      <c r="A126" s="20"/>
      <c r="B126" s="99" t="s">
        <v>1053</v>
      </c>
      <c r="C126" s="80" t="s">
        <v>110</v>
      </c>
      <c r="D126" s="95">
        <v>0</v>
      </c>
      <c r="E126" s="95">
        <v>0</v>
      </c>
      <c r="F126" s="95">
        <v>0</v>
      </c>
      <c r="G126" s="95">
        <v>0</v>
      </c>
      <c r="H126" s="95">
        <v>0</v>
      </c>
      <c r="I126" s="219">
        <f t="shared" si="3"/>
        <v>0</v>
      </c>
    </row>
    <row r="127" spans="1:9" ht="10.5" customHeight="1" x14ac:dyDescent="0.15">
      <c r="A127" s="20"/>
      <c r="B127" s="99" t="s">
        <v>602</v>
      </c>
      <c r="C127" s="80" t="s">
        <v>111</v>
      </c>
      <c r="D127" s="95">
        <v>0</v>
      </c>
      <c r="E127" s="95">
        <v>0</v>
      </c>
      <c r="F127" s="95">
        <v>0</v>
      </c>
      <c r="G127" s="95">
        <v>0</v>
      </c>
      <c r="H127" s="95">
        <v>0</v>
      </c>
      <c r="I127" s="219">
        <f t="shared" si="3"/>
        <v>0</v>
      </c>
    </row>
    <row r="128" spans="1:9" ht="10.5" customHeight="1" x14ac:dyDescent="0.15">
      <c r="A128" s="20"/>
      <c r="B128" s="99" t="s">
        <v>1054</v>
      </c>
      <c r="C128" s="80" t="s">
        <v>114</v>
      </c>
      <c r="D128" s="95">
        <v>0</v>
      </c>
      <c r="E128" s="95">
        <v>0</v>
      </c>
      <c r="F128" s="95">
        <v>0</v>
      </c>
      <c r="G128" s="95">
        <v>0</v>
      </c>
      <c r="H128" s="95">
        <v>0</v>
      </c>
      <c r="I128" s="219">
        <f t="shared" si="3"/>
        <v>0</v>
      </c>
    </row>
    <row r="129" spans="1:9" ht="10.5" customHeight="1" x14ac:dyDescent="0.15">
      <c r="A129" s="20"/>
      <c r="B129" s="99" t="s">
        <v>451</v>
      </c>
      <c r="C129" s="80" t="s">
        <v>119</v>
      </c>
      <c r="D129" s="95">
        <v>0</v>
      </c>
      <c r="E129" s="95">
        <v>0</v>
      </c>
      <c r="F129" s="95">
        <v>0</v>
      </c>
      <c r="G129" s="95">
        <v>0</v>
      </c>
      <c r="H129" s="95">
        <v>0</v>
      </c>
      <c r="I129" s="219">
        <f t="shared" si="3"/>
        <v>0</v>
      </c>
    </row>
    <row r="130" spans="1:9" ht="10.5" customHeight="1" x14ac:dyDescent="0.15">
      <c r="A130" s="20"/>
      <c r="B130" s="99" t="s">
        <v>447</v>
      </c>
      <c r="C130" s="80" t="s">
        <v>121</v>
      </c>
      <c r="D130" s="95">
        <v>0</v>
      </c>
      <c r="E130" s="95">
        <v>0</v>
      </c>
      <c r="F130" s="95">
        <v>0</v>
      </c>
      <c r="G130" s="95">
        <v>0</v>
      </c>
      <c r="H130" s="95">
        <v>0</v>
      </c>
      <c r="I130" s="219">
        <f t="shared" si="3"/>
        <v>0</v>
      </c>
    </row>
    <row r="131" spans="1:9" ht="10.5" customHeight="1" x14ac:dyDescent="0.15">
      <c r="A131" s="20"/>
      <c r="B131" s="99" t="s">
        <v>1055</v>
      </c>
      <c r="C131" s="80" t="s">
        <v>127</v>
      </c>
      <c r="D131" s="95">
        <v>0</v>
      </c>
      <c r="E131" s="95">
        <v>0</v>
      </c>
      <c r="F131" s="95">
        <v>0</v>
      </c>
      <c r="G131" s="95">
        <v>0</v>
      </c>
      <c r="H131" s="95">
        <v>0</v>
      </c>
      <c r="I131" s="219">
        <f t="shared" si="3"/>
        <v>0</v>
      </c>
    </row>
    <row r="132" spans="1:9" ht="10.5" customHeight="1" x14ac:dyDescent="0.15">
      <c r="A132" s="20"/>
      <c r="B132" s="99" t="s">
        <v>123</v>
      </c>
      <c r="C132" s="80" t="s">
        <v>128</v>
      </c>
      <c r="D132" s="95">
        <v>0</v>
      </c>
      <c r="E132" s="95">
        <v>0</v>
      </c>
      <c r="F132" s="95">
        <v>0</v>
      </c>
      <c r="G132" s="95">
        <v>0</v>
      </c>
      <c r="H132" s="95">
        <v>0</v>
      </c>
      <c r="I132" s="219">
        <f t="shared" si="3"/>
        <v>0</v>
      </c>
    </row>
    <row r="133" spans="1:9" ht="10.5" customHeight="1" x14ac:dyDescent="0.15">
      <c r="A133" s="20"/>
      <c r="B133" s="99" t="s">
        <v>124</v>
      </c>
      <c r="C133" s="80" t="s">
        <v>129</v>
      </c>
      <c r="D133" s="95">
        <v>0</v>
      </c>
      <c r="E133" s="95">
        <v>0</v>
      </c>
      <c r="F133" s="95">
        <v>0</v>
      </c>
      <c r="G133" s="95">
        <v>0</v>
      </c>
      <c r="H133" s="95">
        <v>0</v>
      </c>
      <c r="I133" s="219">
        <f t="shared" si="3"/>
        <v>0</v>
      </c>
    </row>
    <row r="134" spans="1:9" ht="10.5" customHeight="1" x14ac:dyDescent="0.15">
      <c r="A134" s="20"/>
      <c r="B134" s="99" t="s">
        <v>125</v>
      </c>
      <c r="C134" s="80" t="s">
        <v>130</v>
      </c>
      <c r="D134" s="95">
        <v>0</v>
      </c>
      <c r="E134" s="95">
        <v>0</v>
      </c>
      <c r="F134" s="95">
        <v>0</v>
      </c>
      <c r="G134" s="95">
        <v>0</v>
      </c>
      <c r="H134" s="95">
        <v>0</v>
      </c>
      <c r="I134" s="219">
        <f t="shared" si="3"/>
        <v>0</v>
      </c>
    </row>
    <row r="135" spans="1:9" ht="10.5" customHeight="1" x14ac:dyDescent="0.15">
      <c r="A135" s="20"/>
      <c r="B135" s="99" t="s">
        <v>126</v>
      </c>
      <c r="C135" s="80" t="s">
        <v>131</v>
      </c>
      <c r="D135" s="95">
        <v>0</v>
      </c>
      <c r="E135" s="95">
        <v>0</v>
      </c>
      <c r="F135" s="95">
        <v>0</v>
      </c>
      <c r="G135" s="95">
        <v>0</v>
      </c>
      <c r="H135" s="95">
        <v>0</v>
      </c>
      <c r="I135" s="219">
        <f t="shared" si="3"/>
        <v>0</v>
      </c>
    </row>
    <row r="136" spans="1:9" ht="10.5" customHeight="1" thickBot="1" x14ac:dyDescent="0.2">
      <c r="A136" s="20"/>
      <c r="B136" s="99" t="s">
        <v>449</v>
      </c>
      <c r="C136" s="80" t="s">
        <v>132</v>
      </c>
      <c r="D136" s="92">
        <v>0</v>
      </c>
      <c r="E136" s="92">
        <v>0</v>
      </c>
      <c r="F136" s="92">
        <v>0</v>
      </c>
      <c r="G136" s="95">
        <v>0</v>
      </c>
      <c r="H136" s="92">
        <v>0</v>
      </c>
      <c r="I136" s="244">
        <f t="shared" si="3"/>
        <v>0</v>
      </c>
    </row>
    <row r="137" spans="1:9" ht="10.5" customHeight="1" thickTop="1" thickBot="1" x14ac:dyDescent="0.2">
      <c r="A137" s="20"/>
      <c r="B137" s="99"/>
      <c r="C137" s="80" t="s">
        <v>460</v>
      </c>
      <c r="D137" s="111">
        <f>SUM(D111:D136)</f>
        <v>0</v>
      </c>
      <c r="E137" s="111">
        <f>SUM(E111:E136)</f>
        <v>0</v>
      </c>
      <c r="F137" s="111">
        <f>SUM(F111:F136)</f>
        <v>0</v>
      </c>
      <c r="G137" s="111">
        <f>SUM(G111:G136)</f>
        <v>0</v>
      </c>
      <c r="H137" s="111">
        <f>SUM(H111:H136)</f>
        <v>0</v>
      </c>
      <c r="I137" s="111">
        <f>SUM(G137+H137)</f>
        <v>0</v>
      </c>
    </row>
    <row r="138" spans="1:9" ht="10.5" customHeight="1" thickTop="1" x14ac:dyDescent="0.15">
      <c r="A138" s="20"/>
      <c r="B138" s="99"/>
      <c r="C138" s="80"/>
      <c r="D138" s="3"/>
      <c r="E138" s="3"/>
      <c r="F138" s="3"/>
      <c r="G138" s="3"/>
      <c r="H138" s="3"/>
      <c r="I138" s="128"/>
    </row>
    <row r="139" spans="1:9" ht="10.5" customHeight="1" x14ac:dyDescent="0.15">
      <c r="A139" s="20" t="s">
        <v>1304</v>
      </c>
      <c r="C139" s="80"/>
      <c r="D139" s="3"/>
      <c r="E139" s="3"/>
      <c r="F139" s="3"/>
      <c r="G139" s="3"/>
    </row>
    <row r="140" spans="1:9" x14ac:dyDescent="0.15">
      <c r="B140" s="99" t="s">
        <v>1048</v>
      </c>
      <c r="C140" s="80" t="s">
        <v>1186</v>
      </c>
      <c r="D140" s="95">
        <v>0</v>
      </c>
      <c r="E140" s="95">
        <v>0</v>
      </c>
      <c r="F140" s="95">
        <v>0</v>
      </c>
      <c r="G140" s="95">
        <v>0</v>
      </c>
      <c r="H140" s="97">
        <v>0</v>
      </c>
      <c r="I140" s="240">
        <f>SUM(G140+H140)</f>
        <v>0</v>
      </c>
    </row>
    <row r="141" spans="1:9" x14ac:dyDescent="0.15">
      <c r="A141" s="80"/>
      <c r="B141" s="99" t="s">
        <v>1049</v>
      </c>
      <c r="C141" s="80" t="s">
        <v>1474</v>
      </c>
      <c r="D141" s="95">
        <v>0</v>
      </c>
      <c r="E141" s="95">
        <v>0</v>
      </c>
      <c r="F141" s="95">
        <v>0</v>
      </c>
      <c r="G141" s="95">
        <v>0</v>
      </c>
      <c r="H141" s="97">
        <v>0</v>
      </c>
      <c r="I141" s="240">
        <f>SUM(G141+H141)</f>
        <v>0</v>
      </c>
    </row>
    <row r="142" spans="1:9" ht="10.5" customHeight="1" x14ac:dyDescent="0.15">
      <c r="A142" s="20"/>
      <c r="B142" s="99" t="s">
        <v>1050</v>
      </c>
      <c r="C142" s="80" t="s">
        <v>72</v>
      </c>
      <c r="D142" s="95">
        <v>0</v>
      </c>
      <c r="E142" s="95">
        <v>0</v>
      </c>
      <c r="F142" s="95">
        <v>0</v>
      </c>
      <c r="G142" s="95">
        <v>0</v>
      </c>
      <c r="H142" s="95">
        <v>0</v>
      </c>
      <c r="I142" s="219">
        <f t="shared" ref="I142:I165" si="4">SUM(G142+H142)</f>
        <v>0</v>
      </c>
    </row>
    <row r="143" spans="1:9" ht="10.5" customHeight="1" x14ac:dyDescent="0.15">
      <c r="A143" s="20"/>
      <c r="B143" s="99" t="s">
        <v>1051</v>
      </c>
      <c r="C143" s="80" t="s">
        <v>73</v>
      </c>
      <c r="D143" s="95">
        <v>0</v>
      </c>
      <c r="E143" s="95">
        <v>0</v>
      </c>
      <c r="F143" s="95">
        <v>0</v>
      </c>
      <c r="G143" s="95">
        <v>0</v>
      </c>
      <c r="H143" s="95">
        <v>0</v>
      </c>
      <c r="I143" s="219">
        <f t="shared" si="4"/>
        <v>0</v>
      </c>
    </row>
    <row r="144" spans="1:9" ht="10.5" customHeight="1" x14ac:dyDescent="0.15">
      <c r="A144" s="20"/>
      <c r="B144" s="99" t="s">
        <v>74</v>
      </c>
      <c r="C144" s="80" t="s">
        <v>75</v>
      </c>
      <c r="D144" s="95">
        <v>0</v>
      </c>
      <c r="E144" s="95">
        <v>0</v>
      </c>
      <c r="F144" s="95">
        <v>0</v>
      </c>
      <c r="G144" s="95">
        <v>0</v>
      </c>
      <c r="H144" s="95">
        <v>0</v>
      </c>
      <c r="I144" s="219">
        <f t="shared" si="4"/>
        <v>0</v>
      </c>
    </row>
    <row r="145" spans="1:9" ht="10.5" customHeight="1" x14ac:dyDescent="0.15">
      <c r="A145" s="20"/>
      <c r="B145" s="99" t="s">
        <v>76</v>
      </c>
      <c r="C145" s="80" t="s">
        <v>77</v>
      </c>
      <c r="D145" s="95">
        <v>0</v>
      </c>
      <c r="E145" s="95">
        <v>0</v>
      </c>
      <c r="F145" s="95">
        <v>0</v>
      </c>
      <c r="G145" s="95">
        <v>0</v>
      </c>
      <c r="H145" s="95">
        <v>0</v>
      </c>
      <c r="I145" s="219">
        <f t="shared" si="4"/>
        <v>0</v>
      </c>
    </row>
    <row r="146" spans="1:9" ht="10.5" customHeight="1" x14ac:dyDescent="0.15">
      <c r="A146" s="20"/>
      <c r="B146" s="99" t="s">
        <v>1052</v>
      </c>
      <c r="C146" s="80" t="s">
        <v>78</v>
      </c>
      <c r="D146" s="95">
        <v>0</v>
      </c>
      <c r="E146" s="95">
        <v>0</v>
      </c>
      <c r="F146" s="95">
        <v>0</v>
      </c>
      <c r="G146" s="95">
        <v>0</v>
      </c>
      <c r="H146" s="95">
        <v>0</v>
      </c>
      <c r="I146" s="219">
        <f t="shared" si="4"/>
        <v>0</v>
      </c>
    </row>
    <row r="147" spans="1:9" ht="10.5" customHeight="1" x14ac:dyDescent="0.15">
      <c r="A147" s="20"/>
      <c r="B147" s="75" t="s">
        <v>485</v>
      </c>
      <c r="C147" s="1" t="s">
        <v>508</v>
      </c>
      <c r="D147" s="95">
        <v>0</v>
      </c>
      <c r="E147" s="95">
        <v>0</v>
      </c>
      <c r="F147" s="95">
        <v>0</v>
      </c>
      <c r="G147" s="95">
        <v>0</v>
      </c>
      <c r="H147" s="95">
        <v>0</v>
      </c>
      <c r="I147" s="219">
        <f t="shared" si="4"/>
        <v>0</v>
      </c>
    </row>
    <row r="148" spans="1:9" ht="10.5" customHeight="1" x14ac:dyDescent="0.15">
      <c r="A148" s="20"/>
      <c r="B148" s="99" t="s">
        <v>1087</v>
      </c>
      <c r="C148" s="80" t="s">
        <v>595</v>
      </c>
      <c r="D148" s="95">
        <v>0</v>
      </c>
      <c r="E148" s="95">
        <v>0</v>
      </c>
      <c r="F148" s="95">
        <v>0</v>
      </c>
      <c r="G148" s="95">
        <v>0</v>
      </c>
      <c r="H148" s="95">
        <v>0</v>
      </c>
      <c r="I148" s="219">
        <f t="shared" si="4"/>
        <v>0</v>
      </c>
    </row>
    <row r="149" spans="1:9" ht="10.5" customHeight="1" x14ac:dyDescent="0.15">
      <c r="A149" s="20"/>
      <c r="B149" s="99" t="s">
        <v>1088</v>
      </c>
      <c r="C149" s="80" t="s">
        <v>597</v>
      </c>
      <c r="D149" s="95">
        <v>0</v>
      </c>
      <c r="E149" s="95">
        <v>0</v>
      </c>
      <c r="F149" s="95">
        <v>0</v>
      </c>
      <c r="G149" s="95">
        <v>0</v>
      </c>
      <c r="H149" s="95">
        <v>0</v>
      </c>
      <c r="I149" s="219">
        <f t="shared" si="4"/>
        <v>0</v>
      </c>
    </row>
    <row r="150" spans="1:9" ht="10.5" customHeight="1" x14ac:dyDescent="0.15">
      <c r="A150" s="20"/>
      <c r="B150" s="99" t="s">
        <v>598</v>
      </c>
      <c r="C150" s="80" t="s">
        <v>603</v>
      </c>
      <c r="D150" s="95">
        <v>0</v>
      </c>
      <c r="E150" s="95">
        <v>0</v>
      </c>
      <c r="F150" s="95">
        <v>0</v>
      </c>
      <c r="G150" s="95">
        <v>0</v>
      </c>
      <c r="H150" s="95">
        <v>0</v>
      </c>
      <c r="I150" s="219">
        <f t="shared" si="4"/>
        <v>0</v>
      </c>
    </row>
    <row r="151" spans="1:9" ht="10.5" customHeight="1" x14ac:dyDescent="0.15">
      <c r="A151" s="20"/>
      <c r="B151" s="99" t="s">
        <v>599</v>
      </c>
      <c r="C151" s="80" t="s">
        <v>135</v>
      </c>
      <c r="D151" s="95">
        <v>0</v>
      </c>
      <c r="E151" s="95">
        <v>0</v>
      </c>
      <c r="F151" s="95">
        <v>0</v>
      </c>
      <c r="G151" s="95">
        <v>0</v>
      </c>
      <c r="H151" s="95">
        <v>0</v>
      </c>
      <c r="I151" s="219">
        <f t="shared" si="4"/>
        <v>0</v>
      </c>
    </row>
    <row r="152" spans="1:9" ht="10.5" customHeight="1" x14ac:dyDescent="0.15">
      <c r="A152" s="20"/>
      <c r="B152" s="99" t="s">
        <v>600</v>
      </c>
      <c r="C152" s="80" t="s">
        <v>108</v>
      </c>
      <c r="D152" s="95">
        <v>0</v>
      </c>
      <c r="E152" s="95">
        <v>0</v>
      </c>
      <c r="F152" s="95">
        <v>0</v>
      </c>
      <c r="G152" s="95">
        <v>0</v>
      </c>
      <c r="H152" s="95">
        <v>0</v>
      </c>
      <c r="I152" s="219">
        <f t="shared" si="4"/>
        <v>0</v>
      </c>
    </row>
    <row r="153" spans="1:9" ht="10.5" customHeight="1" x14ac:dyDescent="0.15">
      <c r="A153" s="20"/>
      <c r="B153" s="99" t="s">
        <v>601</v>
      </c>
      <c r="C153" s="80" t="s">
        <v>109</v>
      </c>
      <c r="D153" s="95">
        <v>0</v>
      </c>
      <c r="E153" s="95">
        <v>0</v>
      </c>
      <c r="F153" s="95">
        <v>0</v>
      </c>
      <c r="G153" s="95">
        <v>0</v>
      </c>
      <c r="H153" s="95">
        <v>0</v>
      </c>
      <c r="I153" s="219">
        <f t="shared" si="4"/>
        <v>0</v>
      </c>
    </row>
    <row r="154" spans="1:9" ht="10.5" customHeight="1" x14ac:dyDescent="0.15">
      <c r="A154" s="20"/>
      <c r="B154" s="99" t="s">
        <v>244</v>
      </c>
      <c r="C154" s="80" t="s">
        <v>340</v>
      </c>
      <c r="D154" s="95">
        <v>0</v>
      </c>
      <c r="E154" s="95">
        <v>0</v>
      </c>
      <c r="F154" s="95">
        <v>0</v>
      </c>
      <c r="G154" s="95">
        <v>0</v>
      </c>
      <c r="H154" s="95">
        <v>0</v>
      </c>
      <c r="I154" s="219">
        <f t="shared" si="4"/>
        <v>0</v>
      </c>
    </row>
    <row r="155" spans="1:9" ht="10.5" customHeight="1" x14ac:dyDescent="0.15">
      <c r="A155" s="20"/>
      <c r="B155" s="99" t="s">
        <v>1053</v>
      </c>
      <c r="C155" s="80" t="s">
        <v>110</v>
      </c>
      <c r="D155" s="95">
        <v>0</v>
      </c>
      <c r="E155" s="95">
        <v>0</v>
      </c>
      <c r="F155" s="95">
        <v>0</v>
      </c>
      <c r="G155" s="95">
        <v>0</v>
      </c>
      <c r="H155" s="95">
        <v>0</v>
      </c>
      <c r="I155" s="219">
        <f t="shared" si="4"/>
        <v>0</v>
      </c>
    </row>
    <row r="156" spans="1:9" ht="10.5" customHeight="1" x14ac:dyDescent="0.15">
      <c r="A156" s="20"/>
      <c r="B156" s="99" t="s">
        <v>602</v>
      </c>
      <c r="C156" s="80" t="s">
        <v>111</v>
      </c>
      <c r="D156" s="95">
        <v>0</v>
      </c>
      <c r="E156" s="95">
        <v>0</v>
      </c>
      <c r="F156" s="95">
        <v>0</v>
      </c>
      <c r="G156" s="95">
        <v>0</v>
      </c>
      <c r="H156" s="95">
        <v>0</v>
      </c>
      <c r="I156" s="219">
        <f t="shared" si="4"/>
        <v>0</v>
      </c>
    </row>
    <row r="157" spans="1:9" ht="10.5" customHeight="1" x14ac:dyDescent="0.15">
      <c r="A157" s="20"/>
      <c r="B157" s="99" t="s">
        <v>1054</v>
      </c>
      <c r="C157" s="80" t="s">
        <v>114</v>
      </c>
      <c r="D157" s="95">
        <v>0</v>
      </c>
      <c r="E157" s="95">
        <v>0</v>
      </c>
      <c r="F157" s="95">
        <v>0</v>
      </c>
      <c r="G157" s="95">
        <v>0</v>
      </c>
      <c r="H157" s="95">
        <v>0</v>
      </c>
      <c r="I157" s="219">
        <f t="shared" si="4"/>
        <v>0</v>
      </c>
    </row>
    <row r="158" spans="1:9" ht="10.5" customHeight="1" x14ac:dyDescent="0.15">
      <c r="A158" s="20"/>
      <c r="B158" s="99" t="s">
        <v>451</v>
      </c>
      <c r="C158" s="80" t="s">
        <v>119</v>
      </c>
      <c r="D158" s="95">
        <v>0</v>
      </c>
      <c r="E158" s="95">
        <v>0</v>
      </c>
      <c r="F158" s="95">
        <v>0</v>
      </c>
      <c r="G158" s="95">
        <v>0</v>
      </c>
      <c r="H158" s="95">
        <v>0</v>
      </c>
      <c r="I158" s="219">
        <f t="shared" si="4"/>
        <v>0</v>
      </c>
    </row>
    <row r="159" spans="1:9" ht="10.5" customHeight="1" x14ac:dyDescent="0.15">
      <c r="A159" s="20"/>
      <c r="B159" s="99" t="s">
        <v>447</v>
      </c>
      <c r="C159" s="80" t="s">
        <v>121</v>
      </c>
      <c r="D159" s="95">
        <v>0</v>
      </c>
      <c r="E159" s="95">
        <v>0</v>
      </c>
      <c r="F159" s="95">
        <v>0</v>
      </c>
      <c r="G159" s="95">
        <v>0</v>
      </c>
      <c r="H159" s="95">
        <v>0</v>
      </c>
      <c r="I159" s="219">
        <f t="shared" si="4"/>
        <v>0</v>
      </c>
    </row>
    <row r="160" spans="1:9" ht="10.5" customHeight="1" x14ac:dyDescent="0.15">
      <c r="A160" s="20"/>
      <c r="B160" s="99" t="s">
        <v>1055</v>
      </c>
      <c r="C160" s="80" t="s">
        <v>127</v>
      </c>
      <c r="D160" s="95">
        <v>0</v>
      </c>
      <c r="E160" s="95">
        <v>0</v>
      </c>
      <c r="F160" s="95">
        <v>0</v>
      </c>
      <c r="G160" s="95">
        <v>0</v>
      </c>
      <c r="H160" s="95">
        <v>0</v>
      </c>
      <c r="I160" s="219">
        <f t="shared" si="4"/>
        <v>0</v>
      </c>
    </row>
    <row r="161" spans="1:9" ht="10.5" customHeight="1" x14ac:dyDescent="0.15">
      <c r="A161" s="20"/>
      <c r="B161" s="99" t="s">
        <v>123</v>
      </c>
      <c r="C161" s="80" t="s">
        <v>128</v>
      </c>
      <c r="D161" s="95">
        <v>0</v>
      </c>
      <c r="E161" s="95">
        <v>0</v>
      </c>
      <c r="F161" s="95">
        <v>0</v>
      </c>
      <c r="G161" s="95">
        <v>0</v>
      </c>
      <c r="H161" s="95">
        <v>0</v>
      </c>
      <c r="I161" s="219">
        <f t="shared" si="4"/>
        <v>0</v>
      </c>
    </row>
    <row r="162" spans="1:9" ht="10.5" customHeight="1" x14ac:dyDescent="0.15">
      <c r="A162" s="20"/>
      <c r="B162" s="99" t="s">
        <v>124</v>
      </c>
      <c r="C162" s="80" t="s">
        <v>129</v>
      </c>
      <c r="D162" s="95">
        <v>0</v>
      </c>
      <c r="E162" s="95">
        <v>0</v>
      </c>
      <c r="F162" s="95">
        <v>0</v>
      </c>
      <c r="G162" s="95">
        <v>0</v>
      </c>
      <c r="H162" s="95">
        <v>0</v>
      </c>
      <c r="I162" s="219">
        <f t="shared" si="4"/>
        <v>0</v>
      </c>
    </row>
    <row r="163" spans="1:9" ht="10.5" customHeight="1" x14ac:dyDescent="0.15">
      <c r="A163" s="20"/>
      <c r="B163" s="99" t="s">
        <v>125</v>
      </c>
      <c r="C163" s="80" t="s">
        <v>130</v>
      </c>
      <c r="D163" s="95">
        <v>0</v>
      </c>
      <c r="E163" s="95">
        <v>0</v>
      </c>
      <c r="F163" s="95">
        <v>0</v>
      </c>
      <c r="G163" s="95">
        <v>0</v>
      </c>
      <c r="H163" s="95">
        <v>0</v>
      </c>
      <c r="I163" s="219">
        <f t="shared" si="4"/>
        <v>0</v>
      </c>
    </row>
    <row r="164" spans="1:9" ht="10.5" customHeight="1" x14ac:dyDescent="0.15">
      <c r="A164" s="20"/>
      <c r="B164" s="99" t="s">
        <v>126</v>
      </c>
      <c r="C164" s="80" t="s">
        <v>131</v>
      </c>
      <c r="D164" s="95">
        <v>0</v>
      </c>
      <c r="E164" s="95">
        <v>0</v>
      </c>
      <c r="F164" s="95">
        <v>0</v>
      </c>
      <c r="G164" s="95">
        <v>0</v>
      </c>
      <c r="H164" s="95">
        <v>0</v>
      </c>
      <c r="I164" s="219">
        <f t="shared" si="4"/>
        <v>0</v>
      </c>
    </row>
    <row r="165" spans="1:9" ht="10.5" customHeight="1" thickBot="1" x14ac:dyDescent="0.2">
      <c r="A165" s="20"/>
      <c r="B165" s="99" t="s">
        <v>449</v>
      </c>
      <c r="C165" s="80" t="s">
        <v>132</v>
      </c>
      <c r="D165" s="92">
        <v>0</v>
      </c>
      <c r="E165" s="92">
        <v>0</v>
      </c>
      <c r="F165" s="92">
        <v>0</v>
      </c>
      <c r="G165" s="95">
        <v>0</v>
      </c>
      <c r="H165" s="92">
        <v>0</v>
      </c>
      <c r="I165" s="244">
        <f t="shared" si="4"/>
        <v>0</v>
      </c>
    </row>
    <row r="166" spans="1:9" ht="10.5" customHeight="1" thickTop="1" thickBot="1" x14ac:dyDescent="0.2">
      <c r="A166" s="20"/>
      <c r="B166" s="99"/>
      <c r="C166" s="80" t="s">
        <v>460</v>
      </c>
      <c r="D166" s="111">
        <f>SUM(D140:D165)</f>
        <v>0</v>
      </c>
      <c r="E166" s="111">
        <f>SUM(E140:E165)</f>
        <v>0</v>
      </c>
      <c r="F166" s="111">
        <f>SUM(F140:F165)</f>
        <v>0</v>
      </c>
      <c r="G166" s="111">
        <f>SUM(G140:G165)</f>
        <v>0</v>
      </c>
      <c r="H166" s="111">
        <f>SUM(H140:H165)</f>
        <v>0</v>
      </c>
      <c r="I166" s="111">
        <f>SUM(G166+H166)</f>
        <v>0</v>
      </c>
    </row>
    <row r="167" spans="1:9" ht="10.5" customHeight="1" thickTop="1" x14ac:dyDescent="0.15">
      <c r="A167" s="20"/>
      <c r="B167" s="99"/>
      <c r="C167" s="80"/>
      <c r="D167" s="3"/>
      <c r="E167" s="3"/>
      <c r="F167" s="3"/>
      <c r="G167" s="3"/>
      <c r="H167" s="3"/>
      <c r="I167" s="128"/>
    </row>
    <row r="168" spans="1:9" ht="10.5" customHeight="1" x14ac:dyDescent="0.15">
      <c r="A168" s="20" t="s">
        <v>1305</v>
      </c>
      <c r="C168" s="80"/>
      <c r="D168" s="3"/>
      <c r="E168" s="3"/>
      <c r="F168" s="3"/>
      <c r="G168" s="3"/>
    </row>
    <row r="169" spans="1:9" x14ac:dyDescent="0.15">
      <c r="B169" s="99" t="s">
        <v>1048</v>
      </c>
      <c r="C169" s="80" t="s">
        <v>1186</v>
      </c>
      <c r="D169" s="95">
        <v>0</v>
      </c>
      <c r="E169" s="95">
        <v>0</v>
      </c>
      <c r="F169" s="95">
        <v>0</v>
      </c>
      <c r="G169" s="95">
        <v>0</v>
      </c>
      <c r="H169" s="97">
        <v>0</v>
      </c>
      <c r="I169" s="240">
        <f>SUM(G169+H169)</f>
        <v>0</v>
      </c>
    </row>
    <row r="170" spans="1:9" x14ac:dyDescent="0.15">
      <c r="A170" s="80"/>
      <c r="B170" s="99" t="s">
        <v>1049</v>
      </c>
      <c r="C170" s="80" t="s">
        <v>1474</v>
      </c>
      <c r="D170" s="95">
        <v>0</v>
      </c>
      <c r="E170" s="95">
        <v>0</v>
      </c>
      <c r="F170" s="95">
        <v>0</v>
      </c>
      <c r="G170" s="95">
        <v>0</v>
      </c>
      <c r="H170" s="97">
        <v>0</v>
      </c>
      <c r="I170" s="240">
        <f>SUM(G170+H170)</f>
        <v>0</v>
      </c>
    </row>
    <row r="171" spans="1:9" ht="10.5" customHeight="1" x14ac:dyDescent="0.15">
      <c r="A171" s="20"/>
      <c r="B171" s="99" t="s">
        <v>1050</v>
      </c>
      <c r="C171" s="80" t="s">
        <v>72</v>
      </c>
      <c r="D171" s="95">
        <v>0</v>
      </c>
      <c r="E171" s="95">
        <v>0</v>
      </c>
      <c r="F171" s="95">
        <v>0</v>
      </c>
      <c r="G171" s="95">
        <v>0</v>
      </c>
      <c r="H171" s="95">
        <v>0</v>
      </c>
      <c r="I171" s="219">
        <f t="shared" ref="I171:I194" si="5">SUM(G171+H171)</f>
        <v>0</v>
      </c>
    </row>
    <row r="172" spans="1:9" ht="10.5" customHeight="1" x14ac:dyDescent="0.15">
      <c r="A172" s="20"/>
      <c r="B172" s="99" t="s">
        <v>1051</v>
      </c>
      <c r="C172" s="80" t="s">
        <v>73</v>
      </c>
      <c r="D172" s="95">
        <v>0</v>
      </c>
      <c r="E172" s="95">
        <v>0</v>
      </c>
      <c r="F172" s="95">
        <v>0</v>
      </c>
      <c r="G172" s="95">
        <v>0</v>
      </c>
      <c r="H172" s="95">
        <v>0</v>
      </c>
      <c r="I172" s="219">
        <f t="shared" si="5"/>
        <v>0</v>
      </c>
    </row>
    <row r="173" spans="1:9" ht="10.5" customHeight="1" x14ac:dyDescent="0.15">
      <c r="A173" s="20"/>
      <c r="B173" s="99" t="s">
        <v>74</v>
      </c>
      <c r="C173" s="80" t="s">
        <v>75</v>
      </c>
      <c r="D173" s="95">
        <v>0</v>
      </c>
      <c r="E173" s="95">
        <v>0</v>
      </c>
      <c r="F173" s="95">
        <v>0</v>
      </c>
      <c r="G173" s="95">
        <v>0</v>
      </c>
      <c r="H173" s="95">
        <v>0</v>
      </c>
      <c r="I173" s="219">
        <f t="shared" si="5"/>
        <v>0</v>
      </c>
    </row>
    <row r="174" spans="1:9" ht="10.5" customHeight="1" x14ac:dyDescent="0.15">
      <c r="A174" s="20"/>
      <c r="B174" s="99" t="s">
        <v>76</v>
      </c>
      <c r="C174" s="80" t="s">
        <v>77</v>
      </c>
      <c r="D174" s="95">
        <v>0</v>
      </c>
      <c r="E174" s="95">
        <v>0</v>
      </c>
      <c r="F174" s="95">
        <v>0</v>
      </c>
      <c r="G174" s="95">
        <v>0</v>
      </c>
      <c r="H174" s="95">
        <v>0</v>
      </c>
      <c r="I174" s="219">
        <f t="shared" si="5"/>
        <v>0</v>
      </c>
    </row>
    <row r="175" spans="1:9" ht="10.5" customHeight="1" x14ac:dyDescent="0.15">
      <c r="A175" s="20"/>
      <c r="B175" s="99" t="s">
        <v>1052</v>
      </c>
      <c r="C175" s="80" t="s">
        <v>78</v>
      </c>
      <c r="D175" s="95">
        <v>0</v>
      </c>
      <c r="E175" s="95">
        <v>0</v>
      </c>
      <c r="F175" s="95">
        <v>0</v>
      </c>
      <c r="G175" s="95">
        <v>0</v>
      </c>
      <c r="H175" s="95">
        <v>0</v>
      </c>
      <c r="I175" s="219">
        <f t="shared" si="5"/>
        <v>0</v>
      </c>
    </row>
    <row r="176" spans="1:9" ht="10.5" customHeight="1" x14ac:dyDescent="0.15">
      <c r="A176" s="20"/>
      <c r="B176" s="75" t="s">
        <v>485</v>
      </c>
      <c r="C176" s="1" t="s">
        <v>508</v>
      </c>
      <c r="D176" s="95">
        <v>0</v>
      </c>
      <c r="E176" s="95">
        <v>0</v>
      </c>
      <c r="F176" s="95">
        <v>0</v>
      </c>
      <c r="G176" s="95">
        <v>0</v>
      </c>
      <c r="H176" s="95">
        <v>0</v>
      </c>
      <c r="I176" s="219">
        <f t="shared" si="5"/>
        <v>0</v>
      </c>
    </row>
    <row r="177" spans="1:9" ht="10.5" customHeight="1" x14ac:dyDescent="0.15">
      <c r="A177" s="20"/>
      <c r="B177" s="99" t="s">
        <v>1087</v>
      </c>
      <c r="C177" s="80" t="s">
        <v>595</v>
      </c>
      <c r="D177" s="95">
        <v>0</v>
      </c>
      <c r="E177" s="95">
        <v>0</v>
      </c>
      <c r="F177" s="95">
        <v>0</v>
      </c>
      <c r="G177" s="95">
        <v>0</v>
      </c>
      <c r="H177" s="95">
        <v>0</v>
      </c>
      <c r="I177" s="219">
        <f t="shared" si="5"/>
        <v>0</v>
      </c>
    </row>
    <row r="178" spans="1:9" ht="10.5" customHeight="1" x14ac:dyDescent="0.15">
      <c r="A178" s="20"/>
      <c r="B178" s="99" t="s">
        <v>1088</v>
      </c>
      <c r="C178" s="80" t="s">
        <v>597</v>
      </c>
      <c r="D178" s="95">
        <v>0</v>
      </c>
      <c r="E178" s="95">
        <v>0</v>
      </c>
      <c r="F178" s="95">
        <v>0</v>
      </c>
      <c r="G178" s="95">
        <v>0</v>
      </c>
      <c r="H178" s="95">
        <v>0</v>
      </c>
      <c r="I178" s="219">
        <f t="shared" si="5"/>
        <v>0</v>
      </c>
    </row>
    <row r="179" spans="1:9" ht="10.5" customHeight="1" x14ac:dyDescent="0.15">
      <c r="A179" s="20"/>
      <c r="B179" s="99" t="s">
        <v>598</v>
      </c>
      <c r="C179" s="80" t="s">
        <v>603</v>
      </c>
      <c r="D179" s="95">
        <v>0</v>
      </c>
      <c r="E179" s="95">
        <v>0</v>
      </c>
      <c r="F179" s="95">
        <v>0</v>
      </c>
      <c r="G179" s="95">
        <v>0</v>
      </c>
      <c r="H179" s="95">
        <v>0</v>
      </c>
      <c r="I179" s="219">
        <f t="shared" si="5"/>
        <v>0</v>
      </c>
    </row>
    <row r="180" spans="1:9" ht="10.5" customHeight="1" x14ac:dyDescent="0.15">
      <c r="A180" s="20"/>
      <c r="B180" s="99" t="s">
        <v>599</v>
      </c>
      <c r="C180" s="80" t="s">
        <v>135</v>
      </c>
      <c r="D180" s="95">
        <v>0</v>
      </c>
      <c r="E180" s="95">
        <v>0</v>
      </c>
      <c r="F180" s="95">
        <v>0</v>
      </c>
      <c r="G180" s="95">
        <v>0</v>
      </c>
      <c r="H180" s="95">
        <v>0</v>
      </c>
      <c r="I180" s="219">
        <f t="shared" si="5"/>
        <v>0</v>
      </c>
    </row>
    <row r="181" spans="1:9" ht="10.5" customHeight="1" x14ac:dyDescent="0.15">
      <c r="A181" s="20"/>
      <c r="B181" s="99" t="s">
        <v>600</v>
      </c>
      <c r="C181" s="80" t="s">
        <v>108</v>
      </c>
      <c r="D181" s="95">
        <v>0</v>
      </c>
      <c r="E181" s="95">
        <v>0</v>
      </c>
      <c r="F181" s="95">
        <v>0</v>
      </c>
      <c r="G181" s="95">
        <v>0</v>
      </c>
      <c r="H181" s="95">
        <v>0</v>
      </c>
      <c r="I181" s="219">
        <f t="shared" si="5"/>
        <v>0</v>
      </c>
    </row>
    <row r="182" spans="1:9" ht="10.5" customHeight="1" x14ac:dyDescent="0.15">
      <c r="A182" s="20"/>
      <c r="B182" s="99" t="s">
        <v>601</v>
      </c>
      <c r="C182" s="80" t="s">
        <v>109</v>
      </c>
      <c r="D182" s="95">
        <v>0</v>
      </c>
      <c r="E182" s="95">
        <v>0</v>
      </c>
      <c r="F182" s="95">
        <v>0</v>
      </c>
      <c r="G182" s="95">
        <v>0</v>
      </c>
      <c r="H182" s="95">
        <v>0</v>
      </c>
      <c r="I182" s="219">
        <f t="shared" si="5"/>
        <v>0</v>
      </c>
    </row>
    <row r="183" spans="1:9" ht="10.5" customHeight="1" x14ac:dyDescent="0.15">
      <c r="A183" s="20"/>
      <c r="B183" s="99" t="s">
        <v>244</v>
      </c>
      <c r="C183" s="80" t="s">
        <v>340</v>
      </c>
      <c r="D183" s="95">
        <v>0</v>
      </c>
      <c r="E183" s="95">
        <v>0</v>
      </c>
      <c r="F183" s="95">
        <v>0</v>
      </c>
      <c r="G183" s="95">
        <v>0</v>
      </c>
      <c r="H183" s="95">
        <v>0</v>
      </c>
      <c r="I183" s="219">
        <f t="shared" si="5"/>
        <v>0</v>
      </c>
    </row>
    <row r="184" spans="1:9" ht="10.5" customHeight="1" x14ac:dyDescent="0.15">
      <c r="A184" s="20"/>
      <c r="B184" s="99" t="s">
        <v>1053</v>
      </c>
      <c r="C184" s="80" t="s">
        <v>110</v>
      </c>
      <c r="D184" s="95">
        <v>0</v>
      </c>
      <c r="E184" s="95">
        <v>0</v>
      </c>
      <c r="F184" s="95">
        <v>0</v>
      </c>
      <c r="G184" s="95">
        <v>0</v>
      </c>
      <c r="H184" s="95">
        <v>0</v>
      </c>
      <c r="I184" s="219">
        <f t="shared" si="5"/>
        <v>0</v>
      </c>
    </row>
    <row r="185" spans="1:9" ht="10.5" customHeight="1" x14ac:dyDescent="0.15">
      <c r="A185" s="20"/>
      <c r="B185" s="99" t="s">
        <v>602</v>
      </c>
      <c r="C185" s="80" t="s">
        <v>111</v>
      </c>
      <c r="D185" s="95">
        <v>0</v>
      </c>
      <c r="E185" s="95">
        <v>0</v>
      </c>
      <c r="F185" s="95">
        <v>0</v>
      </c>
      <c r="G185" s="95">
        <v>0</v>
      </c>
      <c r="H185" s="95">
        <v>0</v>
      </c>
      <c r="I185" s="219">
        <f t="shared" si="5"/>
        <v>0</v>
      </c>
    </row>
    <row r="186" spans="1:9" ht="10.5" customHeight="1" x14ac:dyDescent="0.15">
      <c r="A186" s="20"/>
      <c r="B186" s="99" t="s">
        <v>1054</v>
      </c>
      <c r="C186" s="80" t="s">
        <v>114</v>
      </c>
      <c r="D186" s="95">
        <v>0</v>
      </c>
      <c r="E186" s="95">
        <v>0</v>
      </c>
      <c r="F186" s="95">
        <v>0</v>
      </c>
      <c r="G186" s="95">
        <v>0</v>
      </c>
      <c r="H186" s="95">
        <v>0</v>
      </c>
      <c r="I186" s="219">
        <f t="shared" si="5"/>
        <v>0</v>
      </c>
    </row>
    <row r="187" spans="1:9" ht="10.5" customHeight="1" x14ac:dyDescent="0.15">
      <c r="A187" s="20"/>
      <c r="B187" s="99" t="s">
        <v>451</v>
      </c>
      <c r="C187" s="80" t="s">
        <v>119</v>
      </c>
      <c r="D187" s="95">
        <v>0</v>
      </c>
      <c r="E187" s="95">
        <v>0</v>
      </c>
      <c r="F187" s="95">
        <v>0</v>
      </c>
      <c r="G187" s="95">
        <v>0</v>
      </c>
      <c r="H187" s="95">
        <v>0</v>
      </c>
      <c r="I187" s="219">
        <f t="shared" si="5"/>
        <v>0</v>
      </c>
    </row>
    <row r="188" spans="1:9" ht="10.5" customHeight="1" x14ac:dyDescent="0.15">
      <c r="A188" s="20"/>
      <c r="B188" s="99" t="s">
        <v>447</v>
      </c>
      <c r="C188" s="80" t="s">
        <v>121</v>
      </c>
      <c r="D188" s="95">
        <v>0</v>
      </c>
      <c r="E188" s="95">
        <v>0</v>
      </c>
      <c r="F188" s="95">
        <v>0</v>
      </c>
      <c r="G188" s="95">
        <v>0</v>
      </c>
      <c r="H188" s="95">
        <v>0</v>
      </c>
      <c r="I188" s="219">
        <f t="shared" si="5"/>
        <v>0</v>
      </c>
    </row>
    <row r="189" spans="1:9" ht="10.5" customHeight="1" x14ac:dyDescent="0.15">
      <c r="A189" s="20"/>
      <c r="B189" s="99" t="s">
        <v>1055</v>
      </c>
      <c r="C189" s="80" t="s">
        <v>127</v>
      </c>
      <c r="D189" s="95">
        <v>0</v>
      </c>
      <c r="E189" s="95">
        <v>0</v>
      </c>
      <c r="F189" s="95">
        <v>0</v>
      </c>
      <c r="G189" s="95">
        <v>0</v>
      </c>
      <c r="H189" s="95">
        <v>0</v>
      </c>
      <c r="I189" s="219">
        <f t="shared" si="5"/>
        <v>0</v>
      </c>
    </row>
    <row r="190" spans="1:9" ht="10.5" customHeight="1" x14ac:dyDescent="0.15">
      <c r="A190" s="20"/>
      <c r="B190" s="99" t="s">
        <v>123</v>
      </c>
      <c r="C190" s="80" t="s">
        <v>128</v>
      </c>
      <c r="D190" s="95">
        <v>0</v>
      </c>
      <c r="E190" s="95">
        <v>0</v>
      </c>
      <c r="F190" s="95">
        <v>0</v>
      </c>
      <c r="G190" s="95">
        <v>0</v>
      </c>
      <c r="H190" s="95">
        <v>0</v>
      </c>
      <c r="I190" s="219">
        <f t="shared" si="5"/>
        <v>0</v>
      </c>
    </row>
    <row r="191" spans="1:9" ht="10.5" customHeight="1" x14ac:dyDescent="0.15">
      <c r="A191" s="20"/>
      <c r="B191" s="99" t="s">
        <v>124</v>
      </c>
      <c r="C191" s="80" t="s">
        <v>129</v>
      </c>
      <c r="D191" s="95">
        <v>0</v>
      </c>
      <c r="E191" s="95">
        <v>0</v>
      </c>
      <c r="F191" s="95">
        <v>0</v>
      </c>
      <c r="G191" s="95">
        <v>0</v>
      </c>
      <c r="H191" s="95">
        <v>0</v>
      </c>
      <c r="I191" s="219">
        <f t="shared" si="5"/>
        <v>0</v>
      </c>
    </row>
    <row r="192" spans="1:9" ht="10.5" customHeight="1" x14ac:dyDescent="0.15">
      <c r="A192" s="20"/>
      <c r="B192" s="99" t="s">
        <v>125</v>
      </c>
      <c r="C192" s="80" t="s">
        <v>130</v>
      </c>
      <c r="D192" s="95">
        <v>0</v>
      </c>
      <c r="E192" s="95">
        <v>0</v>
      </c>
      <c r="F192" s="95">
        <v>0</v>
      </c>
      <c r="G192" s="95">
        <v>0</v>
      </c>
      <c r="H192" s="95">
        <v>0</v>
      </c>
      <c r="I192" s="219">
        <f t="shared" si="5"/>
        <v>0</v>
      </c>
    </row>
    <row r="193" spans="1:9" ht="10.5" customHeight="1" x14ac:dyDescent="0.15">
      <c r="A193" s="20"/>
      <c r="B193" s="99" t="s">
        <v>126</v>
      </c>
      <c r="C193" s="80" t="s">
        <v>131</v>
      </c>
      <c r="D193" s="95">
        <v>0</v>
      </c>
      <c r="E193" s="95">
        <v>0</v>
      </c>
      <c r="F193" s="95">
        <v>0</v>
      </c>
      <c r="G193" s="95">
        <v>0</v>
      </c>
      <c r="H193" s="95">
        <v>0</v>
      </c>
      <c r="I193" s="219">
        <f t="shared" si="5"/>
        <v>0</v>
      </c>
    </row>
    <row r="194" spans="1:9" ht="10.5" customHeight="1" thickBot="1" x14ac:dyDescent="0.2">
      <c r="A194" s="20"/>
      <c r="B194" s="99" t="s">
        <v>449</v>
      </c>
      <c r="C194" s="80" t="s">
        <v>132</v>
      </c>
      <c r="D194" s="92">
        <v>0</v>
      </c>
      <c r="E194" s="92">
        <v>0</v>
      </c>
      <c r="F194" s="92">
        <v>0</v>
      </c>
      <c r="G194" s="95">
        <v>0</v>
      </c>
      <c r="H194" s="92">
        <v>0</v>
      </c>
      <c r="I194" s="244">
        <f t="shared" si="5"/>
        <v>0</v>
      </c>
    </row>
    <row r="195" spans="1:9" ht="10.5" customHeight="1" thickTop="1" thickBot="1" x14ac:dyDescent="0.2">
      <c r="A195" s="20"/>
      <c r="B195" s="99"/>
      <c r="C195" s="80" t="s">
        <v>460</v>
      </c>
      <c r="D195" s="111">
        <f>SUM(D169:D194)</f>
        <v>0</v>
      </c>
      <c r="E195" s="111">
        <f>SUM(E169:E194)</f>
        <v>0</v>
      </c>
      <c r="F195" s="111">
        <f>SUM(F169:F194)</f>
        <v>0</v>
      </c>
      <c r="G195" s="111">
        <f>SUM(G169:G194)</f>
        <v>0</v>
      </c>
      <c r="H195" s="111">
        <f>SUM(H169:H194)</f>
        <v>0</v>
      </c>
      <c r="I195" s="111">
        <f>SUM(G195+H195)</f>
        <v>0</v>
      </c>
    </row>
    <row r="196" spans="1:9" ht="10.5" customHeight="1" thickTop="1" x14ac:dyDescent="0.15">
      <c r="A196" s="20"/>
      <c r="B196" s="99"/>
      <c r="C196" s="80"/>
      <c r="D196" s="3"/>
      <c r="E196" s="3"/>
      <c r="F196" s="3"/>
      <c r="G196" s="3"/>
      <c r="H196" s="3"/>
      <c r="I196" s="128"/>
    </row>
    <row r="197" spans="1:9" ht="10.5" customHeight="1" x14ac:dyDescent="0.15">
      <c r="A197" s="20" t="s">
        <v>439</v>
      </c>
      <c r="C197" s="80"/>
      <c r="D197" s="3"/>
      <c r="E197" s="3"/>
      <c r="F197" s="3"/>
      <c r="G197" s="3"/>
      <c r="H197" s="3"/>
      <c r="I197" s="128"/>
    </row>
    <row r="198" spans="1:9" x14ac:dyDescent="0.15">
      <c r="B198" s="99" t="s">
        <v>1048</v>
      </c>
      <c r="C198" s="80" t="s">
        <v>1186</v>
      </c>
      <c r="D198" s="95">
        <v>0</v>
      </c>
      <c r="E198" s="95">
        <v>0</v>
      </c>
      <c r="F198" s="95">
        <v>0</v>
      </c>
      <c r="G198" s="95">
        <v>0</v>
      </c>
      <c r="H198" s="97">
        <v>0</v>
      </c>
      <c r="I198" s="240">
        <f>SUM(G198+H198)</f>
        <v>0</v>
      </c>
    </row>
    <row r="199" spans="1:9" x14ac:dyDescent="0.15">
      <c r="A199" s="80"/>
      <c r="B199" s="99" t="s">
        <v>1049</v>
      </c>
      <c r="C199" s="80" t="s">
        <v>1474</v>
      </c>
      <c r="D199" s="95">
        <v>0</v>
      </c>
      <c r="E199" s="95">
        <v>0</v>
      </c>
      <c r="F199" s="95">
        <v>0</v>
      </c>
      <c r="G199" s="95">
        <v>0</v>
      </c>
      <c r="H199" s="97">
        <v>0</v>
      </c>
      <c r="I199" s="240">
        <f>SUM(G199+H199)</f>
        <v>0</v>
      </c>
    </row>
    <row r="200" spans="1:9" ht="10.5" customHeight="1" x14ac:dyDescent="0.15">
      <c r="A200" s="20"/>
      <c r="B200" s="99" t="s">
        <v>1050</v>
      </c>
      <c r="C200" s="80" t="s">
        <v>72</v>
      </c>
      <c r="D200" s="95">
        <v>0</v>
      </c>
      <c r="E200" s="95">
        <v>0</v>
      </c>
      <c r="F200" s="95">
        <v>0</v>
      </c>
      <c r="G200" s="95">
        <v>0</v>
      </c>
      <c r="H200" s="95">
        <v>0</v>
      </c>
      <c r="I200" s="219">
        <f t="shared" ref="I200:I229" si="6">SUM(G200+H200)</f>
        <v>0</v>
      </c>
    </row>
    <row r="201" spans="1:9" ht="10.5" customHeight="1" x14ac:dyDescent="0.15">
      <c r="A201" s="20"/>
      <c r="B201" s="99" t="s">
        <v>1051</v>
      </c>
      <c r="C201" s="80" t="s">
        <v>73</v>
      </c>
      <c r="D201" s="95">
        <v>0</v>
      </c>
      <c r="E201" s="95">
        <v>0</v>
      </c>
      <c r="F201" s="95">
        <v>0</v>
      </c>
      <c r="G201" s="95">
        <v>0</v>
      </c>
      <c r="H201" s="95">
        <v>0</v>
      </c>
      <c r="I201" s="219">
        <f t="shared" si="6"/>
        <v>0</v>
      </c>
    </row>
    <row r="202" spans="1:9" ht="10.5" customHeight="1" x14ac:dyDescent="0.15">
      <c r="A202" s="20"/>
      <c r="B202" s="99" t="s">
        <v>74</v>
      </c>
      <c r="C202" s="80" t="s">
        <v>75</v>
      </c>
      <c r="D202" s="95">
        <v>0</v>
      </c>
      <c r="E202" s="95">
        <v>0</v>
      </c>
      <c r="F202" s="95">
        <v>0</v>
      </c>
      <c r="G202" s="95">
        <v>0</v>
      </c>
      <c r="H202" s="95">
        <v>0</v>
      </c>
      <c r="I202" s="219">
        <f t="shared" si="6"/>
        <v>0</v>
      </c>
    </row>
    <row r="203" spans="1:9" ht="10.5" customHeight="1" x14ac:dyDescent="0.15">
      <c r="A203" s="20"/>
      <c r="B203" s="99" t="s">
        <v>76</v>
      </c>
      <c r="C203" s="80" t="s">
        <v>77</v>
      </c>
      <c r="D203" s="95">
        <v>0</v>
      </c>
      <c r="E203" s="95">
        <v>0</v>
      </c>
      <c r="F203" s="95">
        <v>0</v>
      </c>
      <c r="G203" s="95">
        <v>0</v>
      </c>
      <c r="H203" s="95">
        <v>0</v>
      </c>
      <c r="I203" s="219">
        <f t="shared" si="6"/>
        <v>0</v>
      </c>
    </row>
    <row r="204" spans="1:9" ht="10.5" customHeight="1" x14ac:dyDescent="0.15">
      <c r="A204" s="20"/>
      <c r="B204" s="99" t="s">
        <v>1052</v>
      </c>
      <c r="C204" s="80" t="s">
        <v>78</v>
      </c>
      <c r="D204" s="95">
        <v>0</v>
      </c>
      <c r="E204" s="95">
        <v>0</v>
      </c>
      <c r="F204" s="95">
        <v>0</v>
      </c>
      <c r="G204" s="95">
        <v>0</v>
      </c>
      <c r="H204" s="95">
        <v>0</v>
      </c>
      <c r="I204" s="219">
        <f t="shared" si="6"/>
        <v>0</v>
      </c>
    </row>
    <row r="205" spans="1:9" ht="10.5" customHeight="1" x14ac:dyDescent="0.15">
      <c r="A205" s="20"/>
      <c r="B205" s="99" t="s">
        <v>79</v>
      </c>
      <c r="C205" s="80" t="s">
        <v>87</v>
      </c>
      <c r="D205" s="95">
        <v>0</v>
      </c>
      <c r="E205" s="95">
        <v>0</v>
      </c>
      <c r="F205" s="95">
        <v>0</v>
      </c>
      <c r="G205" s="95">
        <v>0</v>
      </c>
      <c r="H205" s="95">
        <v>0</v>
      </c>
      <c r="I205" s="219">
        <f t="shared" si="6"/>
        <v>0</v>
      </c>
    </row>
    <row r="206" spans="1:9" ht="10.5" customHeight="1" x14ac:dyDescent="0.15">
      <c r="A206" s="20"/>
      <c r="B206" s="99" t="s">
        <v>80</v>
      </c>
      <c r="C206" s="80" t="s">
        <v>136</v>
      </c>
      <c r="D206" s="95">
        <v>0</v>
      </c>
      <c r="E206" s="95">
        <v>0</v>
      </c>
      <c r="F206" s="95">
        <v>0</v>
      </c>
      <c r="G206" s="95">
        <v>0</v>
      </c>
      <c r="H206" s="95">
        <v>0</v>
      </c>
      <c r="I206" s="219">
        <f t="shared" si="6"/>
        <v>0</v>
      </c>
    </row>
    <row r="207" spans="1:9" ht="10.5" customHeight="1" x14ac:dyDescent="0.15">
      <c r="A207" s="20"/>
      <c r="B207" s="99" t="s">
        <v>81</v>
      </c>
      <c r="C207" s="80" t="s">
        <v>88</v>
      </c>
      <c r="D207" s="95">
        <v>0</v>
      </c>
      <c r="E207" s="95">
        <v>0</v>
      </c>
      <c r="F207" s="95">
        <v>0</v>
      </c>
      <c r="G207" s="95">
        <v>0</v>
      </c>
      <c r="H207" s="95">
        <v>0</v>
      </c>
      <c r="I207" s="219">
        <f t="shared" si="6"/>
        <v>0</v>
      </c>
    </row>
    <row r="208" spans="1:9" ht="10.5" customHeight="1" x14ac:dyDescent="0.15">
      <c r="A208" s="20"/>
      <c r="B208" s="99" t="s">
        <v>82</v>
      </c>
      <c r="C208" s="80" t="s">
        <v>89</v>
      </c>
      <c r="D208" s="95">
        <v>0</v>
      </c>
      <c r="E208" s="95">
        <v>0</v>
      </c>
      <c r="F208" s="95">
        <v>0</v>
      </c>
      <c r="G208" s="95">
        <v>0</v>
      </c>
      <c r="H208" s="95">
        <v>0</v>
      </c>
      <c r="I208" s="219">
        <f t="shared" si="6"/>
        <v>0</v>
      </c>
    </row>
    <row r="209" spans="1:9" ht="10.5" customHeight="1" x14ac:dyDescent="0.15">
      <c r="A209" s="20"/>
      <c r="B209" s="99" t="s">
        <v>83</v>
      </c>
      <c r="C209" s="80" t="s">
        <v>90</v>
      </c>
      <c r="D209" s="95">
        <v>0</v>
      </c>
      <c r="E209" s="95">
        <v>0</v>
      </c>
      <c r="F209" s="95">
        <v>0</v>
      </c>
      <c r="G209" s="95">
        <v>0</v>
      </c>
      <c r="H209" s="95">
        <v>0</v>
      </c>
      <c r="I209" s="219">
        <f t="shared" si="6"/>
        <v>0</v>
      </c>
    </row>
    <row r="210" spans="1:9" ht="10.5" customHeight="1" x14ac:dyDescent="0.15">
      <c r="A210" s="20"/>
      <c r="B210" s="99" t="s">
        <v>84</v>
      </c>
      <c r="C210" s="80" t="s">
        <v>137</v>
      </c>
      <c r="D210" s="95">
        <v>0</v>
      </c>
      <c r="E210" s="95">
        <v>0</v>
      </c>
      <c r="F210" s="95">
        <v>0</v>
      </c>
      <c r="G210" s="95">
        <v>0</v>
      </c>
      <c r="H210" s="95">
        <v>0</v>
      </c>
      <c r="I210" s="219">
        <f t="shared" si="6"/>
        <v>0</v>
      </c>
    </row>
    <row r="211" spans="1:9" ht="10.5" customHeight="1" x14ac:dyDescent="0.15">
      <c r="A211" s="20"/>
      <c r="B211" s="99" t="s">
        <v>85</v>
      </c>
      <c r="C211" s="80" t="s">
        <v>91</v>
      </c>
      <c r="D211" s="95">
        <v>0</v>
      </c>
      <c r="E211" s="95">
        <v>0</v>
      </c>
      <c r="F211" s="95">
        <v>0</v>
      </c>
      <c r="G211" s="95">
        <v>0</v>
      </c>
      <c r="H211" s="95">
        <v>0</v>
      </c>
      <c r="I211" s="219">
        <f t="shared" si="6"/>
        <v>0</v>
      </c>
    </row>
    <row r="212" spans="1:9" ht="10.5" customHeight="1" x14ac:dyDescent="0.15">
      <c r="A212" s="20"/>
      <c r="B212" s="99" t="s">
        <v>86</v>
      </c>
      <c r="C212" s="80" t="s">
        <v>1080</v>
      </c>
      <c r="D212" s="95">
        <v>0</v>
      </c>
      <c r="E212" s="95">
        <v>0</v>
      </c>
      <c r="F212" s="95">
        <v>0</v>
      </c>
      <c r="G212" s="95">
        <v>0</v>
      </c>
      <c r="H212" s="95">
        <v>0</v>
      </c>
      <c r="I212" s="219">
        <f t="shared" si="6"/>
        <v>0</v>
      </c>
    </row>
    <row r="213" spans="1:9" ht="10.5" customHeight="1" x14ac:dyDescent="0.15">
      <c r="A213" s="20"/>
      <c r="B213" s="75" t="s">
        <v>485</v>
      </c>
      <c r="C213" s="1" t="s">
        <v>508</v>
      </c>
      <c r="D213" s="95">
        <v>0</v>
      </c>
      <c r="E213" s="95">
        <v>0</v>
      </c>
      <c r="F213" s="95">
        <v>0</v>
      </c>
      <c r="G213" s="95">
        <v>0</v>
      </c>
      <c r="H213" s="95">
        <v>0</v>
      </c>
      <c r="I213" s="219">
        <f t="shared" si="6"/>
        <v>0</v>
      </c>
    </row>
    <row r="214" spans="1:9" ht="10.5" customHeight="1" x14ac:dyDescent="0.15">
      <c r="A214" s="20"/>
      <c r="B214" s="99" t="s">
        <v>1087</v>
      </c>
      <c r="C214" s="80" t="s">
        <v>595</v>
      </c>
      <c r="D214" s="95">
        <v>0</v>
      </c>
      <c r="E214" s="95">
        <v>0</v>
      </c>
      <c r="F214" s="95">
        <v>0</v>
      </c>
      <c r="G214" s="95">
        <v>0</v>
      </c>
      <c r="H214" s="95">
        <v>0</v>
      </c>
      <c r="I214" s="219">
        <f t="shared" si="6"/>
        <v>0</v>
      </c>
    </row>
    <row r="215" spans="1:9" ht="10.5" customHeight="1" x14ac:dyDescent="0.15">
      <c r="A215" s="20"/>
      <c r="B215" s="99" t="s">
        <v>1088</v>
      </c>
      <c r="C215" s="80" t="s">
        <v>597</v>
      </c>
      <c r="D215" s="95">
        <v>0</v>
      </c>
      <c r="E215" s="95">
        <v>0</v>
      </c>
      <c r="F215" s="95">
        <v>0</v>
      </c>
      <c r="G215" s="95">
        <v>0</v>
      </c>
      <c r="H215" s="95">
        <v>0</v>
      </c>
      <c r="I215" s="219">
        <f t="shared" si="6"/>
        <v>0</v>
      </c>
    </row>
    <row r="216" spans="1:9" ht="10.5" customHeight="1" x14ac:dyDescent="0.15">
      <c r="A216" s="20"/>
      <c r="B216" s="99" t="s">
        <v>598</v>
      </c>
      <c r="C216" s="80" t="s">
        <v>603</v>
      </c>
      <c r="D216" s="95">
        <v>0</v>
      </c>
      <c r="E216" s="95">
        <v>0</v>
      </c>
      <c r="F216" s="95">
        <v>0</v>
      </c>
      <c r="G216" s="95">
        <v>0</v>
      </c>
      <c r="H216" s="95">
        <v>0</v>
      </c>
      <c r="I216" s="219">
        <f t="shared" si="6"/>
        <v>0</v>
      </c>
    </row>
    <row r="217" spans="1:9" ht="10.5" customHeight="1" x14ac:dyDescent="0.15">
      <c r="A217" s="20"/>
      <c r="B217" s="99" t="s">
        <v>599</v>
      </c>
      <c r="C217" s="80" t="s">
        <v>135</v>
      </c>
      <c r="D217" s="95">
        <v>0</v>
      </c>
      <c r="E217" s="95">
        <v>0</v>
      </c>
      <c r="F217" s="95">
        <v>0</v>
      </c>
      <c r="G217" s="95">
        <v>0</v>
      </c>
      <c r="H217" s="95">
        <v>0</v>
      </c>
      <c r="I217" s="219">
        <f t="shared" si="6"/>
        <v>0</v>
      </c>
    </row>
    <row r="218" spans="1:9" ht="10.5" customHeight="1" x14ac:dyDescent="0.15">
      <c r="A218" s="20"/>
      <c r="B218" s="99" t="s">
        <v>600</v>
      </c>
      <c r="C218" s="80" t="s">
        <v>108</v>
      </c>
      <c r="D218" s="95">
        <v>0</v>
      </c>
      <c r="E218" s="95">
        <v>0</v>
      </c>
      <c r="F218" s="95">
        <v>0</v>
      </c>
      <c r="G218" s="95">
        <v>0</v>
      </c>
      <c r="H218" s="95">
        <v>0</v>
      </c>
      <c r="I218" s="219">
        <f t="shared" si="6"/>
        <v>0</v>
      </c>
    </row>
    <row r="219" spans="1:9" ht="10.5" customHeight="1" x14ac:dyDescent="0.15">
      <c r="A219" s="20"/>
      <c r="B219" s="99" t="s">
        <v>601</v>
      </c>
      <c r="C219" s="80" t="s">
        <v>109</v>
      </c>
      <c r="D219" s="95">
        <v>0</v>
      </c>
      <c r="E219" s="95">
        <v>0</v>
      </c>
      <c r="F219" s="95">
        <v>0</v>
      </c>
      <c r="G219" s="95">
        <v>0</v>
      </c>
      <c r="H219" s="95">
        <v>0</v>
      </c>
      <c r="I219" s="219">
        <f t="shared" si="6"/>
        <v>0</v>
      </c>
    </row>
    <row r="220" spans="1:9" ht="10.5" customHeight="1" x14ac:dyDescent="0.15">
      <c r="A220" s="20"/>
      <c r="B220" s="99" t="s">
        <v>1053</v>
      </c>
      <c r="C220" s="80" t="s">
        <v>110</v>
      </c>
      <c r="D220" s="95">
        <v>0</v>
      </c>
      <c r="E220" s="95">
        <v>0</v>
      </c>
      <c r="F220" s="95">
        <v>0</v>
      </c>
      <c r="G220" s="95">
        <v>0</v>
      </c>
      <c r="H220" s="95">
        <v>0</v>
      </c>
      <c r="I220" s="219">
        <f t="shared" si="6"/>
        <v>0</v>
      </c>
    </row>
    <row r="221" spans="1:9" ht="10.5" customHeight="1" x14ac:dyDescent="0.15">
      <c r="A221" s="20"/>
      <c r="B221" s="99" t="s">
        <v>602</v>
      </c>
      <c r="C221" s="80" t="s">
        <v>111</v>
      </c>
      <c r="D221" s="95">
        <v>0</v>
      </c>
      <c r="E221" s="95">
        <v>0</v>
      </c>
      <c r="F221" s="95">
        <v>0</v>
      </c>
      <c r="G221" s="95">
        <v>0</v>
      </c>
      <c r="H221" s="95">
        <v>0</v>
      </c>
      <c r="I221" s="219">
        <f t="shared" si="6"/>
        <v>0</v>
      </c>
    </row>
    <row r="222" spans="1:9" ht="10.5" customHeight="1" x14ac:dyDescent="0.15">
      <c r="A222" s="20"/>
      <c r="B222" s="99" t="s">
        <v>1054</v>
      </c>
      <c r="C222" s="80" t="s">
        <v>114</v>
      </c>
      <c r="D222" s="95">
        <v>0</v>
      </c>
      <c r="E222" s="95">
        <v>0</v>
      </c>
      <c r="F222" s="95">
        <v>0</v>
      </c>
      <c r="G222" s="95">
        <v>0</v>
      </c>
      <c r="H222" s="95">
        <v>0</v>
      </c>
      <c r="I222" s="219">
        <f t="shared" si="6"/>
        <v>0</v>
      </c>
    </row>
    <row r="223" spans="1:9" ht="10.5" customHeight="1" x14ac:dyDescent="0.15">
      <c r="A223" s="20"/>
      <c r="B223" s="99" t="s">
        <v>451</v>
      </c>
      <c r="C223" s="80" t="s">
        <v>119</v>
      </c>
      <c r="D223" s="95">
        <v>0</v>
      </c>
      <c r="E223" s="95">
        <v>0</v>
      </c>
      <c r="F223" s="95">
        <v>0</v>
      </c>
      <c r="G223" s="95">
        <v>0</v>
      </c>
      <c r="H223" s="95">
        <v>0</v>
      </c>
      <c r="I223" s="219">
        <f t="shared" si="6"/>
        <v>0</v>
      </c>
    </row>
    <row r="224" spans="1:9" ht="10.5" customHeight="1" x14ac:dyDescent="0.15">
      <c r="A224" s="20"/>
      <c r="B224" s="99" t="s">
        <v>447</v>
      </c>
      <c r="C224" s="80" t="s">
        <v>121</v>
      </c>
      <c r="D224" s="95">
        <v>0</v>
      </c>
      <c r="E224" s="95">
        <v>0</v>
      </c>
      <c r="F224" s="95">
        <v>0</v>
      </c>
      <c r="G224" s="95">
        <v>0</v>
      </c>
      <c r="H224" s="95">
        <v>0</v>
      </c>
      <c r="I224" s="219">
        <f t="shared" si="6"/>
        <v>0</v>
      </c>
    </row>
    <row r="225" spans="1:9" ht="10.5" customHeight="1" x14ac:dyDescent="0.15">
      <c r="A225" s="20"/>
      <c r="B225" s="99" t="s">
        <v>1055</v>
      </c>
      <c r="C225" s="80" t="s">
        <v>127</v>
      </c>
      <c r="D225" s="95">
        <v>0</v>
      </c>
      <c r="E225" s="95">
        <v>0</v>
      </c>
      <c r="F225" s="95">
        <v>0</v>
      </c>
      <c r="G225" s="95">
        <v>0</v>
      </c>
      <c r="H225" s="95">
        <v>0</v>
      </c>
      <c r="I225" s="219">
        <f t="shared" si="6"/>
        <v>0</v>
      </c>
    </row>
    <row r="226" spans="1:9" ht="10.5" customHeight="1" x14ac:dyDescent="0.15">
      <c r="A226" s="20"/>
      <c r="B226" s="99" t="s">
        <v>123</v>
      </c>
      <c r="C226" s="80" t="s">
        <v>128</v>
      </c>
      <c r="D226" s="95">
        <v>0</v>
      </c>
      <c r="E226" s="95">
        <v>0</v>
      </c>
      <c r="F226" s="95">
        <v>0</v>
      </c>
      <c r="G226" s="95">
        <v>0</v>
      </c>
      <c r="H226" s="95">
        <v>0</v>
      </c>
      <c r="I226" s="219">
        <f t="shared" si="6"/>
        <v>0</v>
      </c>
    </row>
    <row r="227" spans="1:9" ht="10.5" customHeight="1" x14ac:dyDescent="0.15">
      <c r="A227" s="20"/>
      <c r="B227" s="99" t="s">
        <v>124</v>
      </c>
      <c r="C227" s="80" t="s">
        <v>129</v>
      </c>
      <c r="D227" s="95">
        <v>0</v>
      </c>
      <c r="E227" s="95">
        <v>0</v>
      </c>
      <c r="F227" s="95">
        <v>0</v>
      </c>
      <c r="G227" s="95">
        <v>0</v>
      </c>
      <c r="H227" s="95">
        <v>0</v>
      </c>
      <c r="I227" s="219">
        <f t="shared" si="6"/>
        <v>0</v>
      </c>
    </row>
    <row r="228" spans="1:9" ht="10.5" customHeight="1" x14ac:dyDescent="0.15">
      <c r="A228" s="20"/>
      <c r="B228" s="99" t="s">
        <v>125</v>
      </c>
      <c r="C228" s="80" t="s">
        <v>130</v>
      </c>
      <c r="D228" s="95">
        <v>0</v>
      </c>
      <c r="E228" s="95">
        <v>0</v>
      </c>
      <c r="F228" s="95">
        <v>0</v>
      </c>
      <c r="G228" s="95">
        <v>0</v>
      </c>
      <c r="H228" s="95">
        <v>0</v>
      </c>
      <c r="I228" s="219">
        <f t="shared" si="6"/>
        <v>0</v>
      </c>
    </row>
    <row r="229" spans="1:9" ht="10.5" customHeight="1" x14ac:dyDescent="0.15">
      <c r="A229" s="20"/>
      <c r="B229" s="99" t="s">
        <v>126</v>
      </c>
      <c r="C229" s="80" t="s">
        <v>131</v>
      </c>
      <c r="D229" s="95">
        <v>0</v>
      </c>
      <c r="E229" s="95">
        <v>0</v>
      </c>
      <c r="F229" s="95">
        <v>0</v>
      </c>
      <c r="G229" s="95">
        <v>0</v>
      </c>
      <c r="H229" s="95">
        <v>0</v>
      </c>
      <c r="I229" s="219">
        <f t="shared" si="6"/>
        <v>0</v>
      </c>
    </row>
    <row r="230" spans="1:9" ht="10.5" customHeight="1" thickBot="1" x14ac:dyDescent="0.2">
      <c r="A230" s="20"/>
      <c r="B230" s="99" t="s">
        <v>449</v>
      </c>
      <c r="C230" s="80" t="s">
        <v>132</v>
      </c>
      <c r="D230" s="92">
        <v>0</v>
      </c>
      <c r="E230" s="92">
        <v>0</v>
      </c>
      <c r="F230" s="92">
        <v>0</v>
      </c>
      <c r="G230" s="95">
        <v>0</v>
      </c>
      <c r="H230" s="92">
        <v>0</v>
      </c>
      <c r="I230" s="244">
        <f>SUM(G230+H230)</f>
        <v>0</v>
      </c>
    </row>
    <row r="231" spans="1:9" ht="10.5" customHeight="1" thickTop="1" thickBot="1" x14ac:dyDescent="0.2">
      <c r="B231" s="99"/>
      <c r="C231" s="80" t="s">
        <v>440</v>
      </c>
      <c r="D231" s="111">
        <f>SUM(D198:D230)</f>
        <v>0</v>
      </c>
      <c r="E231" s="111">
        <f>SUM(E198:E230)</f>
        <v>0</v>
      </c>
      <c r="F231" s="111">
        <f>SUM(F198:F230)</f>
        <v>0</v>
      </c>
      <c r="G231" s="111">
        <f>SUM(G198:G230)</f>
        <v>0</v>
      </c>
      <c r="H231" s="111">
        <f>SUM(H198:H230)</f>
        <v>0</v>
      </c>
      <c r="I231" s="111">
        <f>SUM(G231+H231)</f>
        <v>0</v>
      </c>
    </row>
    <row r="232" spans="1:9" ht="10.5" customHeight="1" thickTop="1" x14ac:dyDescent="0.15">
      <c r="B232" s="99"/>
      <c r="C232" s="80"/>
      <c r="D232" s="3"/>
      <c r="E232" s="3"/>
      <c r="F232" s="3"/>
      <c r="G232" s="3"/>
    </row>
    <row r="233" spans="1:9" ht="10.5" customHeight="1" x14ac:dyDescent="0.15">
      <c r="A233" s="20" t="s">
        <v>441</v>
      </c>
      <c r="C233" s="80"/>
      <c r="D233" s="3"/>
      <c r="E233" s="3"/>
      <c r="F233" s="3"/>
      <c r="G233" s="3"/>
    </row>
    <row r="234" spans="1:9" x14ac:dyDescent="0.15">
      <c r="B234" s="99" t="s">
        <v>1048</v>
      </c>
      <c r="C234" s="80" t="s">
        <v>1186</v>
      </c>
      <c r="D234" s="95">
        <v>0</v>
      </c>
      <c r="E234" s="95">
        <v>0</v>
      </c>
      <c r="F234" s="95">
        <v>0</v>
      </c>
      <c r="G234" s="95">
        <v>0</v>
      </c>
      <c r="H234" s="97">
        <v>0</v>
      </c>
      <c r="I234" s="240">
        <f>SUM(G234+H234)</f>
        <v>0</v>
      </c>
    </row>
    <row r="235" spans="1:9" x14ac:dyDescent="0.15">
      <c r="A235" s="80"/>
      <c r="B235" s="99" t="s">
        <v>1049</v>
      </c>
      <c r="C235" s="80" t="s">
        <v>1474</v>
      </c>
      <c r="D235" s="95">
        <v>0</v>
      </c>
      <c r="E235" s="95">
        <v>0</v>
      </c>
      <c r="F235" s="95">
        <v>0</v>
      </c>
      <c r="G235" s="95">
        <v>0</v>
      </c>
      <c r="H235" s="97">
        <v>0</v>
      </c>
      <c r="I235" s="240">
        <f>SUM(G235+H235)</f>
        <v>0</v>
      </c>
    </row>
    <row r="236" spans="1:9" ht="10.5" customHeight="1" x14ac:dyDescent="0.15">
      <c r="A236" s="20"/>
      <c r="B236" s="99" t="s">
        <v>1050</v>
      </c>
      <c r="C236" s="80" t="s">
        <v>72</v>
      </c>
      <c r="D236" s="95">
        <v>0</v>
      </c>
      <c r="E236" s="95">
        <v>0</v>
      </c>
      <c r="F236" s="95">
        <v>0</v>
      </c>
      <c r="G236" s="95">
        <v>0</v>
      </c>
      <c r="H236" s="95">
        <v>0</v>
      </c>
      <c r="I236" s="219">
        <f t="shared" ref="I236:I259" si="7">SUM(G236+H236)</f>
        <v>0</v>
      </c>
    </row>
    <row r="237" spans="1:9" ht="10.5" customHeight="1" x14ac:dyDescent="0.15">
      <c r="A237" s="20"/>
      <c r="B237" s="99" t="s">
        <v>1051</v>
      </c>
      <c r="C237" s="80" t="s">
        <v>73</v>
      </c>
      <c r="D237" s="95">
        <v>0</v>
      </c>
      <c r="E237" s="95">
        <v>0</v>
      </c>
      <c r="F237" s="95">
        <v>0</v>
      </c>
      <c r="G237" s="95">
        <v>0</v>
      </c>
      <c r="H237" s="95">
        <v>0</v>
      </c>
      <c r="I237" s="219">
        <f t="shared" si="7"/>
        <v>0</v>
      </c>
    </row>
    <row r="238" spans="1:9" ht="10.5" customHeight="1" x14ac:dyDescent="0.15">
      <c r="A238" s="20"/>
      <c r="B238" s="99" t="s">
        <v>74</v>
      </c>
      <c r="C238" s="80" t="s">
        <v>75</v>
      </c>
      <c r="D238" s="95">
        <v>0</v>
      </c>
      <c r="E238" s="95">
        <v>0</v>
      </c>
      <c r="F238" s="95">
        <v>0</v>
      </c>
      <c r="G238" s="95">
        <v>0</v>
      </c>
      <c r="H238" s="95">
        <v>0</v>
      </c>
      <c r="I238" s="219">
        <f t="shared" si="7"/>
        <v>0</v>
      </c>
    </row>
    <row r="239" spans="1:9" ht="10.5" customHeight="1" x14ac:dyDescent="0.15">
      <c r="A239" s="20"/>
      <c r="B239" s="99" t="s">
        <v>76</v>
      </c>
      <c r="C239" s="80" t="s">
        <v>77</v>
      </c>
      <c r="D239" s="95">
        <v>0</v>
      </c>
      <c r="E239" s="95">
        <v>0</v>
      </c>
      <c r="F239" s="95">
        <v>0</v>
      </c>
      <c r="G239" s="95">
        <v>0</v>
      </c>
      <c r="H239" s="95">
        <v>0</v>
      </c>
      <c r="I239" s="219">
        <f t="shared" si="7"/>
        <v>0</v>
      </c>
    </row>
    <row r="240" spans="1:9" ht="10.5" customHeight="1" x14ac:dyDescent="0.15">
      <c r="A240" s="20"/>
      <c r="B240" s="99" t="s">
        <v>1052</v>
      </c>
      <c r="C240" s="80" t="s">
        <v>78</v>
      </c>
      <c r="D240" s="95">
        <v>0</v>
      </c>
      <c r="E240" s="95">
        <v>0</v>
      </c>
      <c r="F240" s="95">
        <v>0</v>
      </c>
      <c r="G240" s="95">
        <v>0</v>
      </c>
      <c r="H240" s="95">
        <v>0</v>
      </c>
      <c r="I240" s="219">
        <f t="shared" si="7"/>
        <v>0</v>
      </c>
    </row>
    <row r="241" spans="1:9" ht="10.5" customHeight="1" x14ac:dyDescent="0.15">
      <c r="A241" s="20"/>
      <c r="B241" s="75" t="s">
        <v>485</v>
      </c>
      <c r="C241" s="1" t="s">
        <v>508</v>
      </c>
      <c r="D241" s="95">
        <v>0</v>
      </c>
      <c r="E241" s="95">
        <v>0</v>
      </c>
      <c r="F241" s="95">
        <v>0</v>
      </c>
      <c r="G241" s="95">
        <v>0</v>
      </c>
      <c r="H241" s="95">
        <v>0</v>
      </c>
      <c r="I241" s="219">
        <f t="shared" si="7"/>
        <v>0</v>
      </c>
    </row>
    <row r="242" spans="1:9" ht="10.5" customHeight="1" x14ac:dyDescent="0.15">
      <c r="A242" s="20"/>
      <c r="B242" s="99" t="s">
        <v>1087</v>
      </c>
      <c r="C242" s="80" t="s">
        <v>595</v>
      </c>
      <c r="D242" s="95">
        <v>0</v>
      </c>
      <c r="E242" s="95">
        <v>0</v>
      </c>
      <c r="F242" s="95">
        <v>0</v>
      </c>
      <c r="G242" s="95">
        <v>0</v>
      </c>
      <c r="H242" s="95">
        <v>0</v>
      </c>
      <c r="I242" s="219">
        <f t="shared" si="7"/>
        <v>0</v>
      </c>
    </row>
    <row r="243" spans="1:9" ht="10.5" customHeight="1" x14ac:dyDescent="0.15">
      <c r="A243" s="20"/>
      <c r="B243" s="99" t="s">
        <v>1088</v>
      </c>
      <c r="C243" s="80" t="s">
        <v>597</v>
      </c>
      <c r="D243" s="95">
        <v>0</v>
      </c>
      <c r="E243" s="95">
        <v>0</v>
      </c>
      <c r="F243" s="95">
        <v>0</v>
      </c>
      <c r="G243" s="95">
        <v>0</v>
      </c>
      <c r="H243" s="95">
        <v>0</v>
      </c>
      <c r="I243" s="219">
        <f t="shared" si="7"/>
        <v>0</v>
      </c>
    </row>
    <row r="244" spans="1:9" ht="10.5" customHeight="1" x14ac:dyDescent="0.15">
      <c r="A244" s="20"/>
      <c r="B244" s="99" t="s">
        <v>598</v>
      </c>
      <c r="C244" s="80" t="s">
        <v>603</v>
      </c>
      <c r="D244" s="95">
        <v>0</v>
      </c>
      <c r="E244" s="95">
        <v>0</v>
      </c>
      <c r="F244" s="95">
        <v>0</v>
      </c>
      <c r="G244" s="95">
        <v>0</v>
      </c>
      <c r="H244" s="95">
        <v>0</v>
      </c>
      <c r="I244" s="219">
        <f t="shared" si="7"/>
        <v>0</v>
      </c>
    </row>
    <row r="245" spans="1:9" ht="10.5" customHeight="1" x14ac:dyDescent="0.15">
      <c r="A245" s="20"/>
      <c r="B245" s="99" t="s">
        <v>599</v>
      </c>
      <c r="C245" s="80" t="s">
        <v>135</v>
      </c>
      <c r="D245" s="95">
        <v>0</v>
      </c>
      <c r="E245" s="95">
        <v>0</v>
      </c>
      <c r="F245" s="95">
        <v>0</v>
      </c>
      <c r="G245" s="95">
        <v>0</v>
      </c>
      <c r="H245" s="95">
        <v>0</v>
      </c>
      <c r="I245" s="219">
        <f t="shared" si="7"/>
        <v>0</v>
      </c>
    </row>
    <row r="246" spans="1:9" ht="10.5" customHeight="1" x14ac:dyDescent="0.15">
      <c r="A246" s="20"/>
      <c r="B246" s="99" t="s">
        <v>600</v>
      </c>
      <c r="C246" s="80" t="s">
        <v>108</v>
      </c>
      <c r="D246" s="95">
        <v>0</v>
      </c>
      <c r="E246" s="95">
        <v>0</v>
      </c>
      <c r="F246" s="95">
        <v>0</v>
      </c>
      <c r="G246" s="95">
        <v>0</v>
      </c>
      <c r="H246" s="95">
        <v>0</v>
      </c>
      <c r="I246" s="219">
        <f t="shared" si="7"/>
        <v>0</v>
      </c>
    </row>
    <row r="247" spans="1:9" ht="10.5" customHeight="1" x14ac:dyDescent="0.15">
      <c r="A247" s="20"/>
      <c r="B247" s="99" t="s">
        <v>601</v>
      </c>
      <c r="C247" s="80" t="s">
        <v>109</v>
      </c>
      <c r="D247" s="95">
        <v>0</v>
      </c>
      <c r="E247" s="95">
        <v>0</v>
      </c>
      <c r="F247" s="95">
        <v>0</v>
      </c>
      <c r="G247" s="95">
        <v>0</v>
      </c>
      <c r="H247" s="95">
        <v>0</v>
      </c>
      <c r="I247" s="219">
        <f t="shared" si="7"/>
        <v>0</v>
      </c>
    </row>
    <row r="248" spans="1:9" ht="10.5" customHeight="1" x14ac:dyDescent="0.15">
      <c r="A248" s="20"/>
      <c r="B248" s="99" t="s">
        <v>244</v>
      </c>
      <c r="C248" s="80" t="s">
        <v>340</v>
      </c>
      <c r="D248" s="95">
        <v>0</v>
      </c>
      <c r="E248" s="95">
        <v>0</v>
      </c>
      <c r="F248" s="95">
        <v>0</v>
      </c>
      <c r="G248" s="95">
        <v>0</v>
      </c>
      <c r="H248" s="95">
        <v>0</v>
      </c>
      <c r="I248" s="219">
        <f t="shared" si="7"/>
        <v>0</v>
      </c>
    </row>
    <row r="249" spans="1:9" ht="10.5" customHeight="1" x14ac:dyDescent="0.15">
      <c r="A249" s="20"/>
      <c r="B249" s="99" t="s">
        <v>1053</v>
      </c>
      <c r="C249" s="80" t="s">
        <v>110</v>
      </c>
      <c r="D249" s="95">
        <v>0</v>
      </c>
      <c r="E249" s="95">
        <v>0</v>
      </c>
      <c r="F249" s="95">
        <v>0</v>
      </c>
      <c r="G249" s="95">
        <v>0</v>
      </c>
      <c r="H249" s="95">
        <v>0</v>
      </c>
      <c r="I249" s="219">
        <f t="shared" si="7"/>
        <v>0</v>
      </c>
    </row>
    <row r="250" spans="1:9" ht="10.5" customHeight="1" x14ac:dyDescent="0.15">
      <c r="A250" s="20"/>
      <c r="B250" s="99" t="s">
        <v>602</v>
      </c>
      <c r="C250" s="80" t="s">
        <v>111</v>
      </c>
      <c r="D250" s="95">
        <v>0</v>
      </c>
      <c r="E250" s="95">
        <v>0</v>
      </c>
      <c r="F250" s="95">
        <v>0</v>
      </c>
      <c r="G250" s="95">
        <v>0</v>
      </c>
      <c r="H250" s="95">
        <v>0</v>
      </c>
      <c r="I250" s="219">
        <f t="shared" si="7"/>
        <v>0</v>
      </c>
    </row>
    <row r="251" spans="1:9" ht="10.5" customHeight="1" x14ac:dyDescent="0.15">
      <c r="A251" s="20"/>
      <c r="B251" s="99" t="s">
        <v>1054</v>
      </c>
      <c r="C251" s="80" t="s">
        <v>114</v>
      </c>
      <c r="D251" s="95">
        <v>0</v>
      </c>
      <c r="E251" s="95">
        <v>0</v>
      </c>
      <c r="F251" s="95">
        <v>0</v>
      </c>
      <c r="G251" s="95">
        <v>0</v>
      </c>
      <c r="H251" s="95">
        <v>0</v>
      </c>
      <c r="I251" s="219">
        <f t="shared" si="7"/>
        <v>0</v>
      </c>
    </row>
    <row r="252" spans="1:9" ht="10.5" customHeight="1" x14ac:dyDescent="0.15">
      <c r="A252" s="20"/>
      <c r="B252" s="99" t="s">
        <v>451</v>
      </c>
      <c r="C252" s="80" t="s">
        <v>119</v>
      </c>
      <c r="D252" s="95">
        <v>0</v>
      </c>
      <c r="E252" s="95">
        <v>0</v>
      </c>
      <c r="F252" s="95">
        <v>0</v>
      </c>
      <c r="G252" s="95">
        <v>0</v>
      </c>
      <c r="H252" s="95">
        <v>0</v>
      </c>
      <c r="I252" s="219">
        <f t="shared" si="7"/>
        <v>0</v>
      </c>
    </row>
    <row r="253" spans="1:9" ht="10.5" customHeight="1" x14ac:dyDescent="0.15">
      <c r="A253" s="20"/>
      <c r="B253" s="99" t="s">
        <v>447</v>
      </c>
      <c r="C253" s="80" t="s">
        <v>121</v>
      </c>
      <c r="D253" s="95">
        <v>0</v>
      </c>
      <c r="E253" s="95">
        <v>0</v>
      </c>
      <c r="F253" s="95">
        <v>0</v>
      </c>
      <c r="G253" s="95">
        <v>0</v>
      </c>
      <c r="H253" s="95">
        <v>0</v>
      </c>
      <c r="I253" s="219">
        <f t="shared" si="7"/>
        <v>0</v>
      </c>
    </row>
    <row r="254" spans="1:9" ht="10.5" customHeight="1" x14ac:dyDescent="0.15">
      <c r="A254" s="20"/>
      <c r="B254" s="99" t="s">
        <v>1055</v>
      </c>
      <c r="C254" s="80" t="s">
        <v>127</v>
      </c>
      <c r="D254" s="95">
        <v>0</v>
      </c>
      <c r="E254" s="95">
        <v>0</v>
      </c>
      <c r="F254" s="95">
        <v>0</v>
      </c>
      <c r="G254" s="95">
        <v>0</v>
      </c>
      <c r="H254" s="95">
        <v>0</v>
      </c>
      <c r="I254" s="219">
        <f t="shared" si="7"/>
        <v>0</v>
      </c>
    </row>
    <row r="255" spans="1:9" ht="10.5" customHeight="1" x14ac:dyDescent="0.15">
      <c r="A255" s="20"/>
      <c r="B255" s="99" t="s">
        <v>123</v>
      </c>
      <c r="C255" s="80" t="s">
        <v>128</v>
      </c>
      <c r="D255" s="95">
        <v>0</v>
      </c>
      <c r="E255" s="95">
        <v>0</v>
      </c>
      <c r="F255" s="95">
        <v>0</v>
      </c>
      <c r="G255" s="95">
        <v>0</v>
      </c>
      <c r="H255" s="95">
        <v>0</v>
      </c>
      <c r="I255" s="219">
        <f t="shared" si="7"/>
        <v>0</v>
      </c>
    </row>
    <row r="256" spans="1:9" ht="10.5" customHeight="1" x14ac:dyDescent="0.15">
      <c r="A256" s="20"/>
      <c r="B256" s="99" t="s">
        <v>124</v>
      </c>
      <c r="C256" s="80" t="s">
        <v>129</v>
      </c>
      <c r="D256" s="95">
        <v>0</v>
      </c>
      <c r="E256" s="95">
        <v>0</v>
      </c>
      <c r="F256" s="95">
        <v>0</v>
      </c>
      <c r="G256" s="95">
        <v>0</v>
      </c>
      <c r="H256" s="95">
        <v>0</v>
      </c>
      <c r="I256" s="219">
        <f t="shared" si="7"/>
        <v>0</v>
      </c>
    </row>
    <row r="257" spans="1:9" ht="10.5" customHeight="1" x14ac:dyDescent="0.15">
      <c r="A257" s="20"/>
      <c r="B257" s="99" t="s">
        <v>125</v>
      </c>
      <c r="C257" s="80" t="s">
        <v>130</v>
      </c>
      <c r="D257" s="95">
        <v>0</v>
      </c>
      <c r="E257" s="95">
        <v>0</v>
      </c>
      <c r="F257" s="95">
        <v>0</v>
      </c>
      <c r="G257" s="95">
        <v>0</v>
      </c>
      <c r="H257" s="95">
        <v>0</v>
      </c>
      <c r="I257" s="219">
        <f t="shared" si="7"/>
        <v>0</v>
      </c>
    </row>
    <row r="258" spans="1:9" ht="10.5" customHeight="1" x14ac:dyDescent="0.15">
      <c r="A258" s="20"/>
      <c r="B258" s="99" t="s">
        <v>126</v>
      </c>
      <c r="C258" s="80" t="s">
        <v>131</v>
      </c>
      <c r="D258" s="95">
        <v>0</v>
      </c>
      <c r="E258" s="95">
        <v>0</v>
      </c>
      <c r="F258" s="95">
        <v>0</v>
      </c>
      <c r="G258" s="95">
        <v>0</v>
      </c>
      <c r="H258" s="95">
        <v>0</v>
      </c>
      <c r="I258" s="219">
        <f t="shared" si="7"/>
        <v>0</v>
      </c>
    </row>
    <row r="259" spans="1:9" ht="10.5" customHeight="1" thickBot="1" x14ac:dyDescent="0.2">
      <c r="A259" s="20"/>
      <c r="B259" s="99" t="s">
        <v>449</v>
      </c>
      <c r="C259" s="80" t="s">
        <v>132</v>
      </c>
      <c r="D259" s="92">
        <v>0</v>
      </c>
      <c r="E259" s="92">
        <v>0</v>
      </c>
      <c r="F259" s="92">
        <v>0</v>
      </c>
      <c r="G259" s="95">
        <v>0</v>
      </c>
      <c r="H259" s="142">
        <v>0</v>
      </c>
      <c r="I259" s="245">
        <f t="shared" si="7"/>
        <v>0</v>
      </c>
    </row>
    <row r="260" spans="1:9" ht="10.5" customHeight="1" thickTop="1" thickBot="1" x14ac:dyDescent="0.2">
      <c r="A260" s="20"/>
      <c r="B260" s="99"/>
      <c r="C260" s="80" t="s">
        <v>442</v>
      </c>
      <c r="D260" s="111">
        <f>SUM(D234:D259)</f>
        <v>0</v>
      </c>
      <c r="E260" s="111">
        <f>SUM(E234:E259)</f>
        <v>0</v>
      </c>
      <c r="F260" s="111">
        <f>SUM(F234:F259)</f>
        <v>0</v>
      </c>
      <c r="G260" s="111">
        <f>SUM(G234:G259)</f>
        <v>0</v>
      </c>
      <c r="H260" s="111">
        <f>SUM(H234:H259)</f>
        <v>0</v>
      </c>
      <c r="I260" s="111">
        <f>G260+H260</f>
        <v>0</v>
      </c>
    </row>
    <row r="261" spans="1:9" ht="10.5" customHeight="1" thickTop="1" x14ac:dyDescent="0.15">
      <c r="A261" s="20"/>
      <c r="B261" s="99"/>
      <c r="C261" s="80"/>
      <c r="D261" s="3"/>
      <c r="E261" s="3"/>
      <c r="F261" s="3"/>
      <c r="G261" s="3"/>
      <c r="H261" s="143"/>
      <c r="I261" s="242"/>
    </row>
    <row r="262" spans="1:9" ht="10.5" customHeight="1" x14ac:dyDescent="0.15">
      <c r="A262" s="20" t="s">
        <v>1306</v>
      </c>
      <c r="C262" s="80"/>
      <c r="D262" s="3"/>
      <c r="E262" s="3"/>
      <c r="F262" s="3"/>
      <c r="G262" s="3"/>
    </row>
    <row r="263" spans="1:9" x14ac:dyDescent="0.15">
      <c r="B263" s="99" t="s">
        <v>1048</v>
      </c>
      <c r="C263" s="80" t="s">
        <v>1186</v>
      </c>
      <c r="D263" s="95">
        <v>0</v>
      </c>
      <c r="E263" s="95">
        <v>0</v>
      </c>
      <c r="F263" s="95">
        <v>0</v>
      </c>
      <c r="G263" s="95">
        <v>0</v>
      </c>
      <c r="H263" s="97">
        <v>0</v>
      </c>
      <c r="I263" s="240">
        <f>SUM(G263+H263)</f>
        <v>0</v>
      </c>
    </row>
    <row r="264" spans="1:9" x14ac:dyDescent="0.15">
      <c r="A264" s="80"/>
      <c r="B264" s="99" t="s">
        <v>1049</v>
      </c>
      <c r="C264" s="80" t="s">
        <v>1474</v>
      </c>
      <c r="D264" s="95">
        <v>0</v>
      </c>
      <c r="E264" s="95">
        <v>0</v>
      </c>
      <c r="F264" s="95">
        <v>0</v>
      </c>
      <c r="G264" s="95">
        <v>0</v>
      </c>
      <c r="H264" s="97">
        <v>0</v>
      </c>
      <c r="I264" s="240">
        <f>SUM(G264+H264)</f>
        <v>0</v>
      </c>
    </row>
    <row r="265" spans="1:9" ht="10.5" customHeight="1" x14ac:dyDescent="0.15">
      <c r="A265" s="20"/>
      <c r="B265" s="99" t="s">
        <v>1050</v>
      </c>
      <c r="C265" s="80" t="s">
        <v>72</v>
      </c>
      <c r="D265" s="95">
        <v>0</v>
      </c>
      <c r="E265" s="95">
        <v>0</v>
      </c>
      <c r="F265" s="95">
        <v>0</v>
      </c>
      <c r="G265" s="95">
        <v>0</v>
      </c>
      <c r="H265" s="95">
        <v>0</v>
      </c>
      <c r="I265" s="219">
        <f t="shared" ref="I265:I288" si="8">SUM(G265+H265)</f>
        <v>0</v>
      </c>
    </row>
    <row r="266" spans="1:9" ht="10.5" customHeight="1" x14ac:dyDescent="0.15">
      <c r="A266" s="20"/>
      <c r="B266" s="99" t="s">
        <v>1051</v>
      </c>
      <c r="C266" s="80" t="s">
        <v>73</v>
      </c>
      <c r="D266" s="95">
        <v>0</v>
      </c>
      <c r="E266" s="95">
        <v>0</v>
      </c>
      <c r="F266" s="95">
        <v>0</v>
      </c>
      <c r="G266" s="95">
        <v>0</v>
      </c>
      <c r="H266" s="95">
        <v>0</v>
      </c>
      <c r="I266" s="219">
        <f t="shared" si="8"/>
        <v>0</v>
      </c>
    </row>
    <row r="267" spans="1:9" ht="10.5" customHeight="1" x14ac:dyDescent="0.15">
      <c r="A267" s="20"/>
      <c r="B267" s="99" t="s">
        <v>74</v>
      </c>
      <c r="C267" s="80" t="s">
        <v>75</v>
      </c>
      <c r="D267" s="95">
        <v>0</v>
      </c>
      <c r="E267" s="95">
        <v>0</v>
      </c>
      <c r="F267" s="95">
        <v>0</v>
      </c>
      <c r="G267" s="95">
        <v>0</v>
      </c>
      <c r="H267" s="95">
        <v>0</v>
      </c>
      <c r="I267" s="219">
        <f t="shared" si="8"/>
        <v>0</v>
      </c>
    </row>
    <row r="268" spans="1:9" ht="10.5" customHeight="1" x14ac:dyDescent="0.15">
      <c r="A268" s="20"/>
      <c r="B268" s="99" t="s">
        <v>76</v>
      </c>
      <c r="C268" s="80" t="s">
        <v>77</v>
      </c>
      <c r="D268" s="95">
        <v>0</v>
      </c>
      <c r="E268" s="95">
        <v>0</v>
      </c>
      <c r="F268" s="95">
        <v>0</v>
      </c>
      <c r="G268" s="95">
        <v>0</v>
      </c>
      <c r="H268" s="95">
        <v>0</v>
      </c>
      <c r="I268" s="219">
        <f t="shared" si="8"/>
        <v>0</v>
      </c>
    </row>
    <row r="269" spans="1:9" ht="10.5" customHeight="1" x14ac:dyDescent="0.15">
      <c r="A269" s="20"/>
      <c r="B269" s="99" t="s">
        <v>1052</v>
      </c>
      <c r="C269" s="80" t="s">
        <v>78</v>
      </c>
      <c r="D269" s="95">
        <v>0</v>
      </c>
      <c r="E269" s="95">
        <v>0</v>
      </c>
      <c r="F269" s="95">
        <v>0</v>
      </c>
      <c r="G269" s="95">
        <v>0</v>
      </c>
      <c r="H269" s="95">
        <v>0</v>
      </c>
      <c r="I269" s="219">
        <f t="shared" si="8"/>
        <v>0</v>
      </c>
    </row>
    <row r="270" spans="1:9" ht="10.5" customHeight="1" x14ac:dyDescent="0.15">
      <c r="A270" s="20"/>
      <c r="B270" s="75" t="s">
        <v>485</v>
      </c>
      <c r="C270" s="1" t="s">
        <v>508</v>
      </c>
      <c r="D270" s="95">
        <v>0</v>
      </c>
      <c r="E270" s="95">
        <v>0</v>
      </c>
      <c r="F270" s="95">
        <v>0</v>
      </c>
      <c r="G270" s="95">
        <v>0</v>
      </c>
      <c r="H270" s="95">
        <v>0</v>
      </c>
      <c r="I270" s="219">
        <f t="shared" si="8"/>
        <v>0</v>
      </c>
    </row>
    <row r="271" spans="1:9" ht="10.5" customHeight="1" x14ac:dyDescent="0.15">
      <c r="A271" s="20"/>
      <c r="B271" s="99" t="s">
        <v>1087</v>
      </c>
      <c r="C271" s="80" t="s">
        <v>595</v>
      </c>
      <c r="D271" s="95">
        <v>0</v>
      </c>
      <c r="E271" s="95">
        <v>0</v>
      </c>
      <c r="F271" s="95">
        <v>0</v>
      </c>
      <c r="G271" s="95">
        <v>0</v>
      </c>
      <c r="H271" s="95">
        <v>0</v>
      </c>
      <c r="I271" s="219">
        <f t="shared" si="8"/>
        <v>0</v>
      </c>
    </row>
    <row r="272" spans="1:9" ht="10.5" customHeight="1" x14ac:dyDescent="0.15">
      <c r="A272" s="20"/>
      <c r="B272" s="99" t="s">
        <v>1088</v>
      </c>
      <c r="C272" s="80" t="s">
        <v>597</v>
      </c>
      <c r="D272" s="95">
        <v>0</v>
      </c>
      <c r="E272" s="95">
        <v>0</v>
      </c>
      <c r="F272" s="95">
        <v>0</v>
      </c>
      <c r="G272" s="95">
        <v>0</v>
      </c>
      <c r="H272" s="95">
        <v>0</v>
      </c>
      <c r="I272" s="219">
        <f t="shared" si="8"/>
        <v>0</v>
      </c>
    </row>
    <row r="273" spans="1:9" ht="10.5" customHeight="1" x14ac:dyDescent="0.15">
      <c r="A273" s="20"/>
      <c r="B273" s="99" t="s">
        <v>598</v>
      </c>
      <c r="C273" s="80" t="s">
        <v>603</v>
      </c>
      <c r="D273" s="95">
        <v>0</v>
      </c>
      <c r="E273" s="95">
        <v>0</v>
      </c>
      <c r="F273" s="95">
        <v>0</v>
      </c>
      <c r="G273" s="95">
        <v>0</v>
      </c>
      <c r="H273" s="95">
        <v>0</v>
      </c>
      <c r="I273" s="219">
        <f t="shared" si="8"/>
        <v>0</v>
      </c>
    </row>
    <row r="274" spans="1:9" ht="10.5" customHeight="1" x14ac:dyDescent="0.15">
      <c r="A274" s="20"/>
      <c r="B274" s="99" t="s">
        <v>599</v>
      </c>
      <c r="C274" s="80" t="s">
        <v>135</v>
      </c>
      <c r="D274" s="95">
        <v>0</v>
      </c>
      <c r="E274" s="95">
        <v>0</v>
      </c>
      <c r="F274" s="95">
        <v>0</v>
      </c>
      <c r="G274" s="95">
        <v>0</v>
      </c>
      <c r="H274" s="95">
        <v>0</v>
      </c>
      <c r="I274" s="219">
        <f t="shared" si="8"/>
        <v>0</v>
      </c>
    </row>
    <row r="275" spans="1:9" ht="10.5" customHeight="1" x14ac:dyDescent="0.15">
      <c r="A275" s="20"/>
      <c r="B275" s="99" t="s">
        <v>600</v>
      </c>
      <c r="C275" s="80" t="s">
        <v>108</v>
      </c>
      <c r="D275" s="95">
        <v>0</v>
      </c>
      <c r="E275" s="95">
        <v>0</v>
      </c>
      <c r="F275" s="95">
        <v>0</v>
      </c>
      <c r="G275" s="95">
        <v>0</v>
      </c>
      <c r="H275" s="95">
        <v>0</v>
      </c>
      <c r="I275" s="219">
        <f t="shared" si="8"/>
        <v>0</v>
      </c>
    </row>
    <row r="276" spans="1:9" ht="10.5" customHeight="1" x14ac:dyDescent="0.15">
      <c r="A276" s="20"/>
      <c r="B276" s="99" t="s">
        <v>601</v>
      </c>
      <c r="C276" s="80" t="s">
        <v>109</v>
      </c>
      <c r="D276" s="95">
        <v>0</v>
      </c>
      <c r="E276" s="95">
        <v>0</v>
      </c>
      <c r="F276" s="95">
        <v>0</v>
      </c>
      <c r="G276" s="95">
        <v>0</v>
      </c>
      <c r="H276" s="95">
        <v>0</v>
      </c>
      <c r="I276" s="219">
        <f t="shared" si="8"/>
        <v>0</v>
      </c>
    </row>
    <row r="277" spans="1:9" ht="10.5" customHeight="1" x14ac:dyDescent="0.15">
      <c r="A277" s="20"/>
      <c r="B277" s="99" t="s">
        <v>244</v>
      </c>
      <c r="C277" s="80" t="s">
        <v>340</v>
      </c>
      <c r="D277" s="95">
        <v>0</v>
      </c>
      <c r="E277" s="95">
        <v>0</v>
      </c>
      <c r="F277" s="95">
        <v>0</v>
      </c>
      <c r="G277" s="95">
        <v>0</v>
      </c>
      <c r="H277" s="95">
        <v>0</v>
      </c>
      <c r="I277" s="219">
        <f t="shared" si="8"/>
        <v>0</v>
      </c>
    </row>
    <row r="278" spans="1:9" ht="10.5" customHeight="1" x14ac:dyDescent="0.15">
      <c r="A278" s="20"/>
      <c r="B278" s="99" t="s">
        <v>1053</v>
      </c>
      <c r="C278" s="80" t="s">
        <v>110</v>
      </c>
      <c r="D278" s="95">
        <v>0</v>
      </c>
      <c r="E278" s="95">
        <v>0</v>
      </c>
      <c r="F278" s="95">
        <v>0</v>
      </c>
      <c r="G278" s="95">
        <v>0</v>
      </c>
      <c r="H278" s="95">
        <v>0</v>
      </c>
      <c r="I278" s="219">
        <f t="shared" si="8"/>
        <v>0</v>
      </c>
    </row>
    <row r="279" spans="1:9" ht="10.5" customHeight="1" x14ac:dyDescent="0.15">
      <c r="A279" s="20"/>
      <c r="B279" s="99" t="s">
        <v>602</v>
      </c>
      <c r="C279" s="80" t="s">
        <v>111</v>
      </c>
      <c r="D279" s="95">
        <v>0</v>
      </c>
      <c r="E279" s="95">
        <v>0</v>
      </c>
      <c r="F279" s="95">
        <v>0</v>
      </c>
      <c r="G279" s="95">
        <v>0</v>
      </c>
      <c r="H279" s="95">
        <v>0</v>
      </c>
      <c r="I279" s="219">
        <f t="shared" si="8"/>
        <v>0</v>
      </c>
    </row>
    <row r="280" spans="1:9" ht="10.5" customHeight="1" x14ac:dyDescent="0.15">
      <c r="A280" s="20"/>
      <c r="B280" s="99" t="s">
        <v>1054</v>
      </c>
      <c r="C280" s="80" t="s">
        <v>114</v>
      </c>
      <c r="D280" s="95">
        <v>0</v>
      </c>
      <c r="E280" s="95">
        <v>0</v>
      </c>
      <c r="F280" s="95">
        <v>0</v>
      </c>
      <c r="G280" s="95">
        <v>0</v>
      </c>
      <c r="H280" s="95">
        <v>0</v>
      </c>
      <c r="I280" s="219">
        <f t="shared" si="8"/>
        <v>0</v>
      </c>
    </row>
    <row r="281" spans="1:9" ht="10.5" customHeight="1" x14ac:dyDescent="0.15">
      <c r="A281" s="20"/>
      <c r="B281" s="99" t="s">
        <v>451</v>
      </c>
      <c r="C281" s="80" t="s">
        <v>119</v>
      </c>
      <c r="D281" s="95">
        <v>0</v>
      </c>
      <c r="E281" s="95">
        <v>0</v>
      </c>
      <c r="F281" s="95">
        <v>0</v>
      </c>
      <c r="G281" s="95">
        <v>0</v>
      </c>
      <c r="H281" s="95">
        <v>0</v>
      </c>
      <c r="I281" s="219">
        <f t="shared" si="8"/>
        <v>0</v>
      </c>
    </row>
    <row r="282" spans="1:9" ht="10.5" customHeight="1" x14ac:dyDescent="0.15">
      <c r="A282" s="20"/>
      <c r="B282" s="99" t="s">
        <v>447</v>
      </c>
      <c r="C282" s="80" t="s">
        <v>121</v>
      </c>
      <c r="D282" s="95">
        <v>0</v>
      </c>
      <c r="E282" s="95">
        <v>0</v>
      </c>
      <c r="F282" s="95">
        <v>0</v>
      </c>
      <c r="G282" s="95">
        <v>0</v>
      </c>
      <c r="H282" s="95">
        <v>0</v>
      </c>
      <c r="I282" s="219">
        <f t="shared" si="8"/>
        <v>0</v>
      </c>
    </row>
    <row r="283" spans="1:9" ht="10.5" customHeight="1" x14ac:dyDescent="0.15">
      <c r="A283" s="20"/>
      <c r="B283" s="99" t="s">
        <v>1055</v>
      </c>
      <c r="C283" s="80" t="s">
        <v>127</v>
      </c>
      <c r="D283" s="95">
        <v>0</v>
      </c>
      <c r="E283" s="95">
        <v>0</v>
      </c>
      <c r="F283" s="95">
        <v>0</v>
      </c>
      <c r="G283" s="95">
        <v>0</v>
      </c>
      <c r="H283" s="95">
        <v>0</v>
      </c>
      <c r="I283" s="219">
        <f t="shared" si="8"/>
        <v>0</v>
      </c>
    </row>
    <row r="284" spans="1:9" ht="10.5" customHeight="1" x14ac:dyDescent="0.15">
      <c r="A284" s="20"/>
      <c r="B284" s="99" t="s">
        <v>123</v>
      </c>
      <c r="C284" s="80" t="s">
        <v>128</v>
      </c>
      <c r="D284" s="95">
        <v>0</v>
      </c>
      <c r="E284" s="95">
        <v>0</v>
      </c>
      <c r="F284" s="95">
        <v>0</v>
      </c>
      <c r="G284" s="95">
        <v>0</v>
      </c>
      <c r="H284" s="95">
        <v>0</v>
      </c>
      <c r="I284" s="219">
        <f t="shared" si="8"/>
        <v>0</v>
      </c>
    </row>
    <row r="285" spans="1:9" ht="10.5" customHeight="1" x14ac:dyDescent="0.15">
      <c r="A285" s="20"/>
      <c r="B285" s="99" t="s">
        <v>124</v>
      </c>
      <c r="C285" s="80" t="s">
        <v>129</v>
      </c>
      <c r="D285" s="95">
        <v>0</v>
      </c>
      <c r="E285" s="95">
        <v>0</v>
      </c>
      <c r="F285" s="95">
        <v>0</v>
      </c>
      <c r="G285" s="95">
        <v>0</v>
      </c>
      <c r="H285" s="95">
        <v>0</v>
      </c>
      <c r="I285" s="219">
        <f t="shared" si="8"/>
        <v>0</v>
      </c>
    </row>
    <row r="286" spans="1:9" ht="10.5" customHeight="1" x14ac:dyDescent="0.15">
      <c r="A286" s="20"/>
      <c r="B286" s="99" t="s">
        <v>125</v>
      </c>
      <c r="C286" s="80" t="s">
        <v>130</v>
      </c>
      <c r="D286" s="95">
        <v>0</v>
      </c>
      <c r="E286" s="95">
        <v>0</v>
      </c>
      <c r="F286" s="95">
        <v>0</v>
      </c>
      <c r="G286" s="95">
        <v>0</v>
      </c>
      <c r="H286" s="95">
        <v>0</v>
      </c>
      <c r="I286" s="219">
        <f t="shared" si="8"/>
        <v>0</v>
      </c>
    </row>
    <row r="287" spans="1:9" ht="10.5" customHeight="1" x14ac:dyDescent="0.15">
      <c r="A287" s="20"/>
      <c r="B287" s="99" t="s">
        <v>126</v>
      </c>
      <c r="C287" s="80" t="s">
        <v>131</v>
      </c>
      <c r="D287" s="95">
        <v>0</v>
      </c>
      <c r="E287" s="95">
        <v>0</v>
      </c>
      <c r="F287" s="95">
        <v>0</v>
      </c>
      <c r="G287" s="95">
        <v>0</v>
      </c>
      <c r="H287" s="95">
        <v>0</v>
      </c>
      <c r="I287" s="219">
        <f t="shared" si="8"/>
        <v>0</v>
      </c>
    </row>
    <row r="288" spans="1:9" ht="10.5" customHeight="1" thickBot="1" x14ac:dyDescent="0.2">
      <c r="A288" s="20"/>
      <c r="B288" s="99" t="s">
        <v>449</v>
      </c>
      <c r="C288" s="80" t="s">
        <v>132</v>
      </c>
      <c r="D288" s="92">
        <v>0</v>
      </c>
      <c r="E288" s="92">
        <v>0</v>
      </c>
      <c r="F288" s="92">
        <v>0</v>
      </c>
      <c r="G288" s="95">
        <v>0</v>
      </c>
      <c r="H288" s="142">
        <v>0</v>
      </c>
      <c r="I288" s="245">
        <f t="shared" si="8"/>
        <v>0</v>
      </c>
    </row>
    <row r="289" spans="1:9" ht="10.5" customHeight="1" thickTop="1" thickBot="1" x14ac:dyDescent="0.2">
      <c r="A289" s="20"/>
      <c r="B289" s="99"/>
      <c r="C289" s="80" t="s">
        <v>442</v>
      </c>
      <c r="D289" s="111">
        <f>SUM(D263:D288)</f>
        <v>0</v>
      </c>
      <c r="E289" s="111">
        <f>SUM(E263:E288)</f>
        <v>0</v>
      </c>
      <c r="F289" s="111">
        <f>SUM(F263:F288)</f>
        <v>0</v>
      </c>
      <c r="G289" s="111">
        <f>SUM(G263:G288)</f>
        <v>0</v>
      </c>
      <c r="H289" s="111">
        <f>SUM(H263:H288)</f>
        <v>0</v>
      </c>
      <c r="I289" s="111">
        <f>G289+H289</f>
        <v>0</v>
      </c>
    </row>
    <row r="290" spans="1:9" ht="10.5" customHeight="1" thickTop="1" x14ac:dyDescent="0.15">
      <c r="A290" s="20"/>
      <c r="B290" s="99"/>
      <c r="C290" s="80"/>
      <c r="D290" s="3"/>
      <c r="E290" s="3"/>
      <c r="F290" s="3"/>
      <c r="G290" s="3"/>
      <c r="H290" s="143"/>
      <c r="I290" s="242"/>
    </row>
    <row r="291" spans="1:9" ht="10.5" customHeight="1" x14ac:dyDescent="0.15">
      <c r="A291" s="20" t="s">
        <v>467</v>
      </c>
      <c r="C291" s="80"/>
      <c r="D291" s="3"/>
      <c r="E291" s="3"/>
      <c r="F291" s="3"/>
      <c r="G291" s="3"/>
      <c r="H291" s="140"/>
      <c r="I291" s="241"/>
    </row>
    <row r="292" spans="1:9" x14ac:dyDescent="0.15">
      <c r="B292" s="99" t="s">
        <v>1048</v>
      </c>
      <c r="C292" s="80" t="s">
        <v>1186</v>
      </c>
      <c r="D292" s="95">
        <v>0</v>
      </c>
      <c r="E292" s="95">
        <v>0</v>
      </c>
      <c r="F292" s="95">
        <v>0</v>
      </c>
      <c r="G292" s="95">
        <v>0</v>
      </c>
      <c r="H292" s="97">
        <v>0</v>
      </c>
      <c r="I292" s="240">
        <f>SUM(G292+H292)</f>
        <v>0</v>
      </c>
    </row>
    <row r="293" spans="1:9" x14ac:dyDescent="0.15">
      <c r="A293" s="80"/>
      <c r="B293" s="99" t="s">
        <v>1049</v>
      </c>
      <c r="C293" s="80" t="s">
        <v>1474</v>
      </c>
      <c r="D293" s="95">
        <v>0</v>
      </c>
      <c r="E293" s="95">
        <v>0</v>
      </c>
      <c r="F293" s="95">
        <v>0</v>
      </c>
      <c r="G293" s="95">
        <v>0</v>
      </c>
      <c r="H293" s="97">
        <v>0</v>
      </c>
      <c r="I293" s="240">
        <f>SUM(G293+H293)</f>
        <v>0</v>
      </c>
    </row>
    <row r="294" spans="1:9" ht="10.5" customHeight="1" x14ac:dyDescent="0.15">
      <c r="A294" s="20"/>
      <c r="B294" s="99" t="s">
        <v>1050</v>
      </c>
      <c r="C294" s="80" t="s">
        <v>72</v>
      </c>
      <c r="D294" s="95">
        <v>0</v>
      </c>
      <c r="E294" s="95">
        <v>0</v>
      </c>
      <c r="F294" s="95">
        <v>0</v>
      </c>
      <c r="G294" s="95">
        <v>0</v>
      </c>
      <c r="H294" s="95">
        <v>0</v>
      </c>
      <c r="I294" s="219">
        <f t="shared" ref="I294:I317" si="9">SUM(G294+H294)</f>
        <v>0</v>
      </c>
    </row>
    <row r="295" spans="1:9" ht="10.5" customHeight="1" x14ac:dyDescent="0.15">
      <c r="A295" s="20"/>
      <c r="B295" s="99" t="s">
        <v>1051</v>
      </c>
      <c r="C295" s="80" t="s">
        <v>73</v>
      </c>
      <c r="D295" s="95">
        <v>0</v>
      </c>
      <c r="E295" s="95">
        <v>0</v>
      </c>
      <c r="F295" s="95">
        <v>0</v>
      </c>
      <c r="G295" s="95">
        <v>0</v>
      </c>
      <c r="H295" s="95">
        <v>0</v>
      </c>
      <c r="I295" s="219">
        <f t="shared" si="9"/>
        <v>0</v>
      </c>
    </row>
    <row r="296" spans="1:9" ht="10.5" customHeight="1" x14ac:dyDescent="0.15">
      <c r="A296" s="20"/>
      <c r="B296" s="99" t="s">
        <v>74</v>
      </c>
      <c r="C296" s="80" t="s">
        <v>75</v>
      </c>
      <c r="D296" s="95">
        <v>0</v>
      </c>
      <c r="E296" s="95">
        <v>0</v>
      </c>
      <c r="F296" s="95">
        <v>0</v>
      </c>
      <c r="G296" s="95">
        <v>0</v>
      </c>
      <c r="H296" s="95">
        <v>0</v>
      </c>
      <c r="I296" s="219">
        <f t="shared" si="9"/>
        <v>0</v>
      </c>
    </row>
    <row r="297" spans="1:9" ht="10.5" customHeight="1" x14ac:dyDescent="0.15">
      <c r="A297" s="20"/>
      <c r="B297" s="99" t="s">
        <v>76</v>
      </c>
      <c r="C297" s="80" t="s">
        <v>77</v>
      </c>
      <c r="D297" s="95">
        <v>0</v>
      </c>
      <c r="E297" s="95">
        <v>0</v>
      </c>
      <c r="F297" s="95">
        <v>0</v>
      </c>
      <c r="G297" s="95">
        <v>0</v>
      </c>
      <c r="H297" s="95">
        <v>0</v>
      </c>
      <c r="I297" s="219">
        <f t="shared" si="9"/>
        <v>0</v>
      </c>
    </row>
    <row r="298" spans="1:9" ht="10.5" customHeight="1" x14ac:dyDescent="0.15">
      <c r="A298" s="20"/>
      <c r="B298" s="99" t="s">
        <v>1052</v>
      </c>
      <c r="C298" s="80" t="s">
        <v>78</v>
      </c>
      <c r="D298" s="95">
        <v>0</v>
      </c>
      <c r="E298" s="95">
        <v>0</v>
      </c>
      <c r="F298" s="95">
        <v>0</v>
      </c>
      <c r="G298" s="95">
        <v>0</v>
      </c>
      <c r="H298" s="95">
        <v>0</v>
      </c>
      <c r="I298" s="219">
        <f t="shared" si="9"/>
        <v>0</v>
      </c>
    </row>
    <row r="299" spans="1:9" ht="10.5" customHeight="1" x14ac:dyDescent="0.15">
      <c r="A299" s="20"/>
      <c r="B299" s="99" t="s">
        <v>86</v>
      </c>
      <c r="C299" s="80" t="s">
        <v>1080</v>
      </c>
      <c r="D299" s="95">
        <v>0</v>
      </c>
      <c r="E299" s="95">
        <v>0</v>
      </c>
      <c r="F299" s="95">
        <v>0</v>
      </c>
      <c r="G299" s="95">
        <v>0</v>
      </c>
      <c r="H299" s="95">
        <v>0</v>
      </c>
      <c r="I299" s="219">
        <f t="shared" si="9"/>
        <v>0</v>
      </c>
    </row>
    <row r="300" spans="1:9" ht="10.5" customHeight="1" x14ac:dyDescent="0.15">
      <c r="A300" s="20"/>
      <c r="B300" s="99" t="s">
        <v>485</v>
      </c>
      <c r="C300" s="80" t="s">
        <v>508</v>
      </c>
      <c r="D300" s="95">
        <v>0</v>
      </c>
      <c r="E300" s="95">
        <v>0</v>
      </c>
      <c r="F300" s="95">
        <v>0</v>
      </c>
      <c r="G300" s="95">
        <v>0</v>
      </c>
      <c r="H300" s="95">
        <v>0</v>
      </c>
      <c r="I300" s="219">
        <f t="shared" si="9"/>
        <v>0</v>
      </c>
    </row>
    <row r="301" spans="1:9" ht="10.5" customHeight="1" x14ac:dyDescent="0.15">
      <c r="A301" s="20"/>
      <c r="B301" s="99" t="s">
        <v>1087</v>
      </c>
      <c r="C301" s="80" t="s">
        <v>595</v>
      </c>
      <c r="D301" s="95">
        <v>0</v>
      </c>
      <c r="E301" s="95">
        <v>0</v>
      </c>
      <c r="F301" s="95">
        <v>0</v>
      </c>
      <c r="G301" s="95">
        <v>0</v>
      </c>
      <c r="H301" s="95">
        <v>0</v>
      </c>
      <c r="I301" s="219">
        <f t="shared" si="9"/>
        <v>0</v>
      </c>
    </row>
    <row r="302" spans="1:9" ht="10.5" customHeight="1" x14ac:dyDescent="0.15">
      <c r="A302" s="20"/>
      <c r="B302" s="99" t="s">
        <v>1088</v>
      </c>
      <c r="C302" s="80" t="s">
        <v>597</v>
      </c>
      <c r="D302" s="95">
        <v>0</v>
      </c>
      <c r="E302" s="95">
        <v>0</v>
      </c>
      <c r="F302" s="95">
        <v>0</v>
      </c>
      <c r="G302" s="95">
        <v>0</v>
      </c>
      <c r="H302" s="95">
        <v>0</v>
      </c>
      <c r="I302" s="219">
        <f t="shared" si="9"/>
        <v>0</v>
      </c>
    </row>
    <row r="303" spans="1:9" ht="10.5" customHeight="1" x14ac:dyDescent="0.15">
      <c r="A303" s="20"/>
      <c r="B303" s="99" t="s">
        <v>598</v>
      </c>
      <c r="C303" s="80" t="s">
        <v>603</v>
      </c>
      <c r="D303" s="95">
        <v>0</v>
      </c>
      <c r="E303" s="95">
        <v>0</v>
      </c>
      <c r="F303" s="95">
        <v>0</v>
      </c>
      <c r="G303" s="95">
        <v>0</v>
      </c>
      <c r="H303" s="95">
        <v>0</v>
      </c>
      <c r="I303" s="219">
        <f t="shared" si="9"/>
        <v>0</v>
      </c>
    </row>
    <row r="304" spans="1:9" ht="10.5" customHeight="1" x14ac:dyDescent="0.15">
      <c r="A304" s="20"/>
      <c r="B304" s="99" t="s">
        <v>599</v>
      </c>
      <c r="C304" s="80" t="s">
        <v>135</v>
      </c>
      <c r="D304" s="95">
        <v>0</v>
      </c>
      <c r="E304" s="95">
        <v>0</v>
      </c>
      <c r="F304" s="95">
        <v>0</v>
      </c>
      <c r="G304" s="95">
        <v>0</v>
      </c>
      <c r="H304" s="95">
        <v>0</v>
      </c>
      <c r="I304" s="219">
        <f t="shared" si="9"/>
        <v>0</v>
      </c>
    </row>
    <row r="305" spans="1:9" ht="10.5" customHeight="1" x14ac:dyDescent="0.15">
      <c r="A305" s="20"/>
      <c r="B305" s="99" t="s">
        <v>600</v>
      </c>
      <c r="C305" s="80" t="s">
        <v>108</v>
      </c>
      <c r="D305" s="95">
        <v>0</v>
      </c>
      <c r="E305" s="95">
        <v>0</v>
      </c>
      <c r="F305" s="95">
        <v>0</v>
      </c>
      <c r="G305" s="95">
        <v>0</v>
      </c>
      <c r="H305" s="95">
        <v>0</v>
      </c>
      <c r="I305" s="219">
        <f t="shared" si="9"/>
        <v>0</v>
      </c>
    </row>
    <row r="306" spans="1:9" ht="10.5" customHeight="1" x14ac:dyDescent="0.15">
      <c r="A306" s="20"/>
      <c r="B306" s="99" t="s">
        <v>601</v>
      </c>
      <c r="C306" s="80" t="s">
        <v>109</v>
      </c>
      <c r="D306" s="95">
        <v>0</v>
      </c>
      <c r="E306" s="95">
        <v>0</v>
      </c>
      <c r="F306" s="95">
        <v>0</v>
      </c>
      <c r="G306" s="95">
        <v>0</v>
      </c>
      <c r="H306" s="95">
        <v>0</v>
      </c>
      <c r="I306" s="219">
        <f t="shared" si="9"/>
        <v>0</v>
      </c>
    </row>
    <row r="307" spans="1:9" ht="10.5" customHeight="1" x14ac:dyDescent="0.15">
      <c r="A307" s="20"/>
      <c r="B307" s="99" t="s">
        <v>1053</v>
      </c>
      <c r="C307" s="80" t="s">
        <v>110</v>
      </c>
      <c r="D307" s="95">
        <v>0</v>
      </c>
      <c r="E307" s="95">
        <v>0</v>
      </c>
      <c r="F307" s="95">
        <v>0</v>
      </c>
      <c r="G307" s="95">
        <v>0</v>
      </c>
      <c r="H307" s="95">
        <v>0</v>
      </c>
      <c r="I307" s="219">
        <f t="shared" si="9"/>
        <v>0</v>
      </c>
    </row>
    <row r="308" spans="1:9" ht="10.5" customHeight="1" x14ac:dyDescent="0.15">
      <c r="A308" s="20"/>
      <c r="B308" s="99" t="s">
        <v>602</v>
      </c>
      <c r="C308" s="80" t="s">
        <v>111</v>
      </c>
      <c r="D308" s="95">
        <v>0</v>
      </c>
      <c r="E308" s="95">
        <v>0</v>
      </c>
      <c r="F308" s="95">
        <v>0</v>
      </c>
      <c r="G308" s="95">
        <v>0</v>
      </c>
      <c r="H308" s="95">
        <v>0</v>
      </c>
      <c r="I308" s="219">
        <f t="shared" si="9"/>
        <v>0</v>
      </c>
    </row>
    <row r="309" spans="1:9" ht="10.5" customHeight="1" x14ac:dyDescent="0.15">
      <c r="A309" s="20"/>
      <c r="B309" s="99" t="s">
        <v>1054</v>
      </c>
      <c r="C309" s="80" t="s">
        <v>114</v>
      </c>
      <c r="D309" s="95">
        <v>0</v>
      </c>
      <c r="E309" s="95">
        <v>0</v>
      </c>
      <c r="F309" s="95">
        <v>0</v>
      </c>
      <c r="G309" s="95">
        <v>0</v>
      </c>
      <c r="H309" s="95">
        <v>0</v>
      </c>
      <c r="I309" s="219">
        <f t="shared" si="9"/>
        <v>0</v>
      </c>
    </row>
    <row r="310" spans="1:9" ht="10.5" customHeight="1" x14ac:dyDescent="0.15">
      <c r="A310" s="20"/>
      <c r="B310" s="99" t="s">
        <v>451</v>
      </c>
      <c r="C310" s="80" t="s">
        <v>119</v>
      </c>
      <c r="D310" s="95">
        <v>0</v>
      </c>
      <c r="E310" s="95">
        <v>0</v>
      </c>
      <c r="F310" s="95">
        <v>0</v>
      </c>
      <c r="G310" s="95">
        <v>0</v>
      </c>
      <c r="H310" s="95">
        <v>0</v>
      </c>
      <c r="I310" s="219">
        <f t="shared" si="9"/>
        <v>0</v>
      </c>
    </row>
    <row r="311" spans="1:9" ht="10.5" customHeight="1" x14ac:dyDescent="0.15">
      <c r="A311" s="20"/>
      <c r="B311" s="99" t="s">
        <v>147</v>
      </c>
      <c r="C311" s="80" t="s">
        <v>120</v>
      </c>
      <c r="D311" s="95">
        <v>0</v>
      </c>
      <c r="E311" s="95">
        <v>0</v>
      </c>
      <c r="F311" s="95">
        <v>0</v>
      </c>
      <c r="G311" s="95">
        <v>0</v>
      </c>
      <c r="H311" s="95">
        <v>0</v>
      </c>
      <c r="I311" s="219">
        <f t="shared" si="9"/>
        <v>0</v>
      </c>
    </row>
    <row r="312" spans="1:9" ht="10.5" customHeight="1" x14ac:dyDescent="0.15">
      <c r="A312" s="20"/>
      <c r="B312" s="99" t="s">
        <v>447</v>
      </c>
      <c r="C312" s="80" t="s">
        <v>121</v>
      </c>
      <c r="D312" s="95">
        <v>0</v>
      </c>
      <c r="E312" s="95">
        <v>0</v>
      </c>
      <c r="F312" s="95">
        <v>0</v>
      </c>
      <c r="G312" s="95">
        <v>0</v>
      </c>
      <c r="H312" s="95">
        <v>0</v>
      </c>
      <c r="I312" s="219">
        <f t="shared" si="9"/>
        <v>0</v>
      </c>
    </row>
    <row r="313" spans="1:9" ht="10.5" customHeight="1" x14ac:dyDescent="0.15">
      <c r="A313" s="20"/>
      <c r="B313" s="99" t="s">
        <v>1055</v>
      </c>
      <c r="C313" s="80" t="s">
        <v>127</v>
      </c>
      <c r="D313" s="95">
        <v>0</v>
      </c>
      <c r="E313" s="95">
        <v>0</v>
      </c>
      <c r="F313" s="95">
        <v>0</v>
      </c>
      <c r="G313" s="95">
        <v>0</v>
      </c>
      <c r="H313" s="95">
        <v>0</v>
      </c>
      <c r="I313" s="219">
        <f t="shared" si="9"/>
        <v>0</v>
      </c>
    </row>
    <row r="314" spans="1:9" ht="10.5" customHeight="1" x14ac:dyDescent="0.15">
      <c r="A314" s="20"/>
      <c r="B314" s="99" t="s">
        <v>123</v>
      </c>
      <c r="C314" s="80" t="s">
        <v>128</v>
      </c>
      <c r="D314" s="95">
        <v>0</v>
      </c>
      <c r="E314" s="95">
        <v>0</v>
      </c>
      <c r="F314" s="95">
        <v>0</v>
      </c>
      <c r="G314" s="95">
        <v>0</v>
      </c>
      <c r="H314" s="95">
        <v>0</v>
      </c>
      <c r="I314" s="219">
        <f t="shared" si="9"/>
        <v>0</v>
      </c>
    </row>
    <row r="315" spans="1:9" ht="10.5" customHeight="1" x14ac:dyDescent="0.15">
      <c r="A315" s="20"/>
      <c r="B315" s="99" t="s">
        <v>124</v>
      </c>
      <c r="C315" s="80" t="s">
        <v>129</v>
      </c>
      <c r="D315" s="95">
        <v>0</v>
      </c>
      <c r="E315" s="95">
        <v>0</v>
      </c>
      <c r="F315" s="95">
        <v>0</v>
      </c>
      <c r="G315" s="95">
        <v>0</v>
      </c>
      <c r="H315" s="95">
        <v>0</v>
      </c>
      <c r="I315" s="219">
        <f t="shared" si="9"/>
        <v>0</v>
      </c>
    </row>
    <row r="316" spans="1:9" ht="10.5" customHeight="1" x14ac:dyDescent="0.15">
      <c r="A316" s="20"/>
      <c r="B316" s="99" t="s">
        <v>125</v>
      </c>
      <c r="C316" s="80" t="s">
        <v>130</v>
      </c>
      <c r="D316" s="95">
        <v>0</v>
      </c>
      <c r="E316" s="95">
        <v>0</v>
      </c>
      <c r="F316" s="95">
        <v>0</v>
      </c>
      <c r="G316" s="95">
        <v>0</v>
      </c>
      <c r="H316" s="95">
        <v>0</v>
      </c>
      <c r="I316" s="219">
        <f t="shared" si="9"/>
        <v>0</v>
      </c>
    </row>
    <row r="317" spans="1:9" ht="10.5" customHeight="1" x14ac:dyDescent="0.15">
      <c r="A317" s="20"/>
      <c r="B317" s="99" t="s">
        <v>126</v>
      </c>
      <c r="C317" s="80" t="s">
        <v>131</v>
      </c>
      <c r="D317" s="95">
        <v>0</v>
      </c>
      <c r="E317" s="95">
        <v>0</v>
      </c>
      <c r="F317" s="95">
        <v>0</v>
      </c>
      <c r="G317" s="95">
        <v>0</v>
      </c>
      <c r="H317" s="95">
        <v>0</v>
      </c>
      <c r="I317" s="219">
        <f t="shared" si="9"/>
        <v>0</v>
      </c>
    </row>
    <row r="318" spans="1:9" ht="10.5" customHeight="1" thickBot="1" x14ac:dyDescent="0.2">
      <c r="A318" s="20"/>
      <c r="B318" s="99" t="s">
        <v>449</v>
      </c>
      <c r="C318" s="80" t="s">
        <v>132</v>
      </c>
      <c r="D318" s="92">
        <v>0</v>
      </c>
      <c r="E318" s="92">
        <v>0</v>
      </c>
      <c r="F318" s="92">
        <v>0</v>
      </c>
      <c r="G318" s="95">
        <v>0</v>
      </c>
      <c r="H318" s="92">
        <v>0</v>
      </c>
      <c r="I318" s="244">
        <f>SUM(G318+H318)</f>
        <v>0</v>
      </c>
    </row>
    <row r="319" spans="1:9" ht="10.5" customHeight="1" thickTop="1" thickBot="1" x14ac:dyDescent="0.2">
      <c r="A319" s="20"/>
      <c r="B319" s="99"/>
      <c r="C319" s="80" t="s">
        <v>468</v>
      </c>
      <c r="D319" s="111">
        <f>SUM(D292:D318)</f>
        <v>0</v>
      </c>
      <c r="E319" s="111">
        <f>SUM(E292:E318)</f>
        <v>0</v>
      </c>
      <c r="F319" s="111">
        <f>SUM(F292:F318)</f>
        <v>0</v>
      </c>
      <c r="G319" s="111">
        <f>SUM(G292:G318)</f>
        <v>0</v>
      </c>
      <c r="H319" s="111">
        <f>SUM(H292:H318)</f>
        <v>0</v>
      </c>
      <c r="I319" s="111">
        <f>G319+H319</f>
        <v>0</v>
      </c>
    </row>
    <row r="320" spans="1:9" ht="10.5" customHeight="1" thickTop="1" x14ac:dyDescent="0.15">
      <c r="A320" s="20"/>
      <c r="B320" s="99"/>
      <c r="C320" s="80"/>
      <c r="D320" s="3"/>
      <c r="E320" s="3"/>
      <c r="F320" s="3"/>
      <c r="G320" s="3"/>
    </row>
    <row r="321" spans="1:9" ht="10.5" customHeight="1" x14ac:dyDescent="0.15">
      <c r="A321" s="20" t="s">
        <v>469</v>
      </c>
      <c r="C321" s="80"/>
      <c r="D321" s="3"/>
      <c r="E321" s="3"/>
      <c r="F321" s="3"/>
      <c r="G321" s="3"/>
    </row>
    <row r="322" spans="1:9" x14ac:dyDescent="0.15">
      <c r="B322" s="99" t="s">
        <v>1048</v>
      </c>
      <c r="C322" s="80" t="s">
        <v>1186</v>
      </c>
      <c r="D322" s="95">
        <v>0</v>
      </c>
      <c r="E322" s="95">
        <v>0</v>
      </c>
      <c r="F322" s="95">
        <v>0</v>
      </c>
      <c r="G322" s="95">
        <v>0</v>
      </c>
      <c r="H322" s="97">
        <v>0</v>
      </c>
      <c r="I322" s="240">
        <f>SUM(G322+H322)</f>
        <v>0</v>
      </c>
    </row>
    <row r="323" spans="1:9" x14ac:dyDescent="0.15">
      <c r="A323" s="80"/>
      <c r="B323" s="99" t="s">
        <v>1049</v>
      </c>
      <c r="C323" s="80" t="s">
        <v>1474</v>
      </c>
      <c r="D323" s="95">
        <v>0</v>
      </c>
      <c r="E323" s="95">
        <v>0</v>
      </c>
      <c r="F323" s="95">
        <v>0</v>
      </c>
      <c r="G323" s="95">
        <v>0</v>
      </c>
      <c r="H323" s="97">
        <v>0</v>
      </c>
      <c r="I323" s="240">
        <f>SUM(G323+H323)</f>
        <v>0</v>
      </c>
    </row>
    <row r="324" spans="1:9" ht="10.5" customHeight="1" x14ac:dyDescent="0.15">
      <c r="A324" s="20"/>
      <c r="B324" s="99" t="s">
        <v>1050</v>
      </c>
      <c r="C324" s="80" t="s">
        <v>72</v>
      </c>
      <c r="D324" s="95">
        <v>0</v>
      </c>
      <c r="E324" s="95">
        <v>0</v>
      </c>
      <c r="F324" s="95">
        <v>0</v>
      </c>
      <c r="G324" s="95">
        <v>0</v>
      </c>
      <c r="H324" s="95">
        <v>0</v>
      </c>
      <c r="I324" s="219">
        <f t="shared" ref="I324:I354" si="10">SUM(G324+H324)</f>
        <v>0</v>
      </c>
    </row>
    <row r="325" spans="1:9" ht="10.5" customHeight="1" x14ac:dyDescent="0.15">
      <c r="A325" s="20"/>
      <c r="B325" s="99" t="s">
        <v>1051</v>
      </c>
      <c r="C325" s="80" t="s">
        <v>73</v>
      </c>
      <c r="D325" s="95">
        <v>0</v>
      </c>
      <c r="E325" s="95">
        <v>0</v>
      </c>
      <c r="F325" s="95">
        <v>0</v>
      </c>
      <c r="G325" s="95">
        <v>0</v>
      </c>
      <c r="H325" s="95">
        <v>0</v>
      </c>
      <c r="I325" s="219">
        <f t="shared" si="10"/>
        <v>0</v>
      </c>
    </row>
    <row r="326" spans="1:9" ht="10.5" customHeight="1" x14ac:dyDescent="0.15">
      <c r="A326" s="20"/>
      <c r="B326" s="99" t="s">
        <v>74</v>
      </c>
      <c r="C326" s="80" t="s">
        <v>75</v>
      </c>
      <c r="D326" s="95">
        <v>0</v>
      </c>
      <c r="E326" s="95">
        <v>0</v>
      </c>
      <c r="F326" s="95">
        <v>0</v>
      </c>
      <c r="G326" s="95">
        <v>0</v>
      </c>
      <c r="H326" s="95">
        <v>0</v>
      </c>
      <c r="I326" s="219">
        <f t="shared" si="10"/>
        <v>0</v>
      </c>
    </row>
    <row r="327" spans="1:9" ht="10.5" customHeight="1" x14ac:dyDescent="0.15">
      <c r="A327" s="20"/>
      <c r="B327" s="99" t="s">
        <v>76</v>
      </c>
      <c r="C327" s="80" t="s">
        <v>77</v>
      </c>
      <c r="D327" s="95">
        <v>0</v>
      </c>
      <c r="E327" s="95">
        <v>0</v>
      </c>
      <c r="F327" s="95">
        <v>0</v>
      </c>
      <c r="G327" s="95">
        <v>0</v>
      </c>
      <c r="H327" s="95">
        <v>0</v>
      </c>
      <c r="I327" s="219">
        <f t="shared" si="10"/>
        <v>0</v>
      </c>
    </row>
    <row r="328" spans="1:9" ht="10.5" customHeight="1" x14ac:dyDescent="0.15">
      <c r="A328" s="20"/>
      <c r="B328" s="99" t="s">
        <v>1052</v>
      </c>
      <c r="C328" s="80" t="s">
        <v>78</v>
      </c>
      <c r="D328" s="95">
        <v>0</v>
      </c>
      <c r="E328" s="95">
        <v>0</v>
      </c>
      <c r="F328" s="95">
        <v>0</v>
      </c>
      <c r="G328" s="95">
        <v>0</v>
      </c>
      <c r="H328" s="95">
        <v>0</v>
      </c>
      <c r="I328" s="219">
        <f t="shared" si="10"/>
        <v>0</v>
      </c>
    </row>
    <row r="329" spans="1:9" ht="10.5" customHeight="1" x14ac:dyDescent="0.15">
      <c r="A329" s="20"/>
      <c r="B329" s="99" t="s">
        <v>79</v>
      </c>
      <c r="C329" s="80" t="s">
        <v>87</v>
      </c>
      <c r="D329" s="95">
        <v>0</v>
      </c>
      <c r="E329" s="95">
        <v>0</v>
      </c>
      <c r="F329" s="95">
        <v>0</v>
      </c>
      <c r="G329" s="95">
        <v>0</v>
      </c>
      <c r="H329" s="95">
        <v>0</v>
      </c>
      <c r="I329" s="219">
        <f t="shared" si="10"/>
        <v>0</v>
      </c>
    </row>
    <row r="330" spans="1:9" ht="10.5" customHeight="1" x14ac:dyDescent="0.15">
      <c r="A330" s="20"/>
      <c r="B330" s="99" t="s">
        <v>80</v>
      </c>
      <c r="C330" s="80" t="s">
        <v>136</v>
      </c>
      <c r="D330" s="95">
        <v>0</v>
      </c>
      <c r="E330" s="95">
        <v>0</v>
      </c>
      <c r="F330" s="95">
        <v>0</v>
      </c>
      <c r="G330" s="95">
        <v>0</v>
      </c>
      <c r="H330" s="95">
        <v>0</v>
      </c>
      <c r="I330" s="219">
        <f t="shared" si="10"/>
        <v>0</v>
      </c>
    </row>
    <row r="331" spans="1:9" ht="10.5" customHeight="1" x14ac:dyDescent="0.15">
      <c r="A331" s="20"/>
      <c r="B331" s="99" t="s">
        <v>81</v>
      </c>
      <c r="C331" s="80" t="s">
        <v>88</v>
      </c>
      <c r="D331" s="95">
        <v>0</v>
      </c>
      <c r="E331" s="95">
        <v>0</v>
      </c>
      <c r="F331" s="95">
        <v>0</v>
      </c>
      <c r="G331" s="95">
        <v>0</v>
      </c>
      <c r="H331" s="95">
        <v>0</v>
      </c>
      <c r="I331" s="219">
        <f t="shared" si="10"/>
        <v>0</v>
      </c>
    </row>
    <row r="332" spans="1:9" ht="10.5" customHeight="1" x14ac:dyDescent="0.15">
      <c r="A332" s="20"/>
      <c r="B332" s="99" t="s">
        <v>82</v>
      </c>
      <c r="C332" s="80" t="s">
        <v>89</v>
      </c>
      <c r="D332" s="95">
        <v>0</v>
      </c>
      <c r="E332" s="95">
        <v>0</v>
      </c>
      <c r="F332" s="95">
        <v>0</v>
      </c>
      <c r="G332" s="95">
        <v>0</v>
      </c>
      <c r="H332" s="95">
        <v>0</v>
      </c>
      <c r="I332" s="219">
        <f t="shared" si="10"/>
        <v>0</v>
      </c>
    </row>
    <row r="333" spans="1:9" ht="10.5" customHeight="1" x14ac:dyDescent="0.15">
      <c r="A333" s="20"/>
      <c r="B333" s="99" t="s">
        <v>83</v>
      </c>
      <c r="C333" s="80" t="s">
        <v>90</v>
      </c>
      <c r="D333" s="95">
        <v>0</v>
      </c>
      <c r="E333" s="95">
        <v>0</v>
      </c>
      <c r="F333" s="95">
        <v>0</v>
      </c>
      <c r="G333" s="95">
        <v>0</v>
      </c>
      <c r="H333" s="95">
        <v>0</v>
      </c>
      <c r="I333" s="219">
        <f t="shared" si="10"/>
        <v>0</v>
      </c>
    </row>
    <row r="334" spans="1:9" ht="10.5" customHeight="1" x14ac:dyDescent="0.15">
      <c r="A334" s="20"/>
      <c r="B334" s="99" t="s">
        <v>84</v>
      </c>
      <c r="C334" s="80" t="s">
        <v>137</v>
      </c>
      <c r="D334" s="95">
        <v>0</v>
      </c>
      <c r="E334" s="95">
        <v>0</v>
      </c>
      <c r="F334" s="95">
        <v>0</v>
      </c>
      <c r="G334" s="95">
        <v>0</v>
      </c>
      <c r="H334" s="95">
        <v>0</v>
      </c>
      <c r="I334" s="219">
        <f t="shared" si="10"/>
        <v>0</v>
      </c>
    </row>
    <row r="335" spans="1:9" ht="10.5" customHeight="1" x14ac:dyDescent="0.15">
      <c r="A335" s="20"/>
      <c r="B335" s="99" t="s">
        <v>85</v>
      </c>
      <c r="C335" s="80" t="s">
        <v>91</v>
      </c>
      <c r="D335" s="95">
        <v>0</v>
      </c>
      <c r="E335" s="95">
        <v>0</v>
      </c>
      <c r="F335" s="95">
        <v>0</v>
      </c>
      <c r="G335" s="95">
        <v>0</v>
      </c>
      <c r="H335" s="95">
        <v>0</v>
      </c>
      <c r="I335" s="219">
        <f t="shared" si="10"/>
        <v>0</v>
      </c>
    </row>
    <row r="336" spans="1:9" ht="10.5" customHeight="1" x14ac:dyDescent="0.15">
      <c r="A336" s="20"/>
      <c r="B336" s="99" t="s">
        <v>86</v>
      </c>
      <c r="C336" s="80" t="s">
        <v>1080</v>
      </c>
      <c r="D336" s="95">
        <v>0</v>
      </c>
      <c r="E336" s="95">
        <v>0</v>
      </c>
      <c r="F336" s="95">
        <v>0</v>
      </c>
      <c r="G336" s="95">
        <v>0</v>
      </c>
      <c r="H336" s="95">
        <v>0</v>
      </c>
      <c r="I336" s="219">
        <f t="shared" si="10"/>
        <v>0</v>
      </c>
    </row>
    <row r="337" spans="1:9" ht="10.5" customHeight="1" x14ac:dyDescent="0.15">
      <c r="A337" s="20"/>
      <c r="B337" s="99" t="s">
        <v>485</v>
      </c>
      <c r="C337" s="80" t="s">
        <v>508</v>
      </c>
      <c r="D337" s="95">
        <v>0</v>
      </c>
      <c r="E337" s="95">
        <v>0</v>
      </c>
      <c r="F337" s="95">
        <v>0</v>
      </c>
      <c r="G337" s="95">
        <v>0</v>
      </c>
      <c r="H337" s="95">
        <v>0</v>
      </c>
      <c r="I337" s="219">
        <f t="shared" si="10"/>
        <v>0</v>
      </c>
    </row>
    <row r="338" spans="1:9" ht="10.5" customHeight="1" x14ac:dyDescent="0.15">
      <c r="A338" s="20"/>
      <c r="B338" s="99" t="s">
        <v>1087</v>
      </c>
      <c r="C338" s="80" t="s">
        <v>595</v>
      </c>
      <c r="D338" s="95">
        <v>0</v>
      </c>
      <c r="E338" s="95">
        <v>0</v>
      </c>
      <c r="F338" s="95">
        <v>0</v>
      </c>
      <c r="G338" s="95">
        <v>0</v>
      </c>
      <c r="H338" s="95">
        <v>0</v>
      </c>
      <c r="I338" s="219">
        <f t="shared" si="10"/>
        <v>0</v>
      </c>
    </row>
    <row r="339" spans="1:9" ht="10.5" customHeight="1" x14ac:dyDescent="0.15">
      <c r="A339" s="20"/>
      <c r="B339" s="99" t="s">
        <v>1088</v>
      </c>
      <c r="C339" s="80" t="s">
        <v>597</v>
      </c>
      <c r="D339" s="95">
        <v>0</v>
      </c>
      <c r="E339" s="95">
        <v>0</v>
      </c>
      <c r="F339" s="95">
        <v>0</v>
      </c>
      <c r="G339" s="95">
        <v>0</v>
      </c>
      <c r="H339" s="95">
        <v>0</v>
      </c>
      <c r="I339" s="219">
        <f t="shared" si="10"/>
        <v>0</v>
      </c>
    </row>
    <row r="340" spans="1:9" ht="10.5" customHeight="1" x14ac:dyDescent="0.15">
      <c r="A340" s="20"/>
      <c r="B340" s="99" t="s">
        <v>598</v>
      </c>
      <c r="C340" s="80" t="s">
        <v>603</v>
      </c>
      <c r="D340" s="95">
        <v>0</v>
      </c>
      <c r="E340" s="95">
        <v>0</v>
      </c>
      <c r="F340" s="95">
        <v>0</v>
      </c>
      <c r="G340" s="95">
        <v>0</v>
      </c>
      <c r="H340" s="95">
        <v>0</v>
      </c>
      <c r="I340" s="219">
        <f t="shared" si="10"/>
        <v>0</v>
      </c>
    </row>
    <row r="341" spans="1:9" ht="10.5" customHeight="1" x14ac:dyDescent="0.15">
      <c r="A341" s="20"/>
      <c r="B341" s="99" t="s">
        <v>599</v>
      </c>
      <c r="C341" s="80" t="s">
        <v>135</v>
      </c>
      <c r="D341" s="95">
        <v>0</v>
      </c>
      <c r="E341" s="95">
        <v>0</v>
      </c>
      <c r="F341" s="95">
        <v>0</v>
      </c>
      <c r="G341" s="95">
        <v>0</v>
      </c>
      <c r="H341" s="95">
        <v>0</v>
      </c>
      <c r="I341" s="219">
        <f t="shared" si="10"/>
        <v>0</v>
      </c>
    </row>
    <row r="342" spans="1:9" ht="10.5" customHeight="1" x14ac:dyDescent="0.15">
      <c r="A342" s="20"/>
      <c r="B342" s="99" t="s">
        <v>600</v>
      </c>
      <c r="C342" s="80" t="s">
        <v>108</v>
      </c>
      <c r="D342" s="95">
        <v>0</v>
      </c>
      <c r="E342" s="95">
        <v>0</v>
      </c>
      <c r="F342" s="95">
        <v>0</v>
      </c>
      <c r="G342" s="95">
        <v>0</v>
      </c>
      <c r="H342" s="95">
        <v>0</v>
      </c>
      <c r="I342" s="219">
        <f t="shared" si="10"/>
        <v>0</v>
      </c>
    </row>
    <row r="343" spans="1:9" ht="10.5" customHeight="1" x14ac:dyDescent="0.15">
      <c r="A343" s="20"/>
      <c r="B343" s="99" t="s">
        <v>601</v>
      </c>
      <c r="C343" s="80" t="s">
        <v>109</v>
      </c>
      <c r="D343" s="95">
        <v>0</v>
      </c>
      <c r="E343" s="95">
        <v>0</v>
      </c>
      <c r="F343" s="95">
        <v>0</v>
      </c>
      <c r="G343" s="95">
        <v>0</v>
      </c>
      <c r="H343" s="95">
        <v>0</v>
      </c>
      <c r="I343" s="219">
        <f t="shared" si="10"/>
        <v>0</v>
      </c>
    </row>
    <row r="344" spans="1:9" ht="10.5" customHeight="1" x14ac:dyDescent="0.15">
      <c r="A344" s="20"/>
      <c r="B344" s="99" t="s">
        <v>1053</v>
      </c>
      <c r="C344" s="80" t="s">
        <v>110</v>
      </c>
      <c r="D344" s="95">
        <v>0</v>
      </c>
      <c r="E344" s="95">
        <v>0</v>
      </c>
      <c r="F344" s="95">
        <v>0</v>
      </c>
      <c r="G344" s="95">
        <v>0</v>
      </c>
      <c r="H344" s="95">
        <v>0</v>
      </c>
      <c r="I344" s="219">
        <f t="shared" si="10"/>
        <v>0</v>
      </c>
    </row>
    <row r="345" spans="1:9" ht="10.5" customHeight="1" x14ac:dyDescent="0.15">
      <c r="A345" s="20"/>
      <c r="B345" s="99" t="s">
        <v>602</v>
      </c>
      <c r="C345" s="80" t="s">
        <v>111</v>
      </c>
      <c r="D345" s="95">
        <v>0</v>
      </c>
      <c r="E345" s="95">
        <v>0</v>
      </c>
      <c r="F345" s="95">
        <v>0</v>
      </c>
      <c r="G345" s="95">
        <v>0</v>
      </c>
      <c r="H345" s="95">
        <v>0</v>
      </c>
      <c r="I345" s="219">
        <f t="shared" si="10"/>
        <v>0</v>
      </c>
    </row>
    <row r="346" spans="1:9" ht="10.5" customHeight="1" x14ac:dyDescent="0.15">
      <c r="A346" s="20"/>
      <c r="B346" s="99" t="s">
        <v>1054</v>
      </c>
      <c r="C346" s="80" t="s">
        <v>114</v>
      </c>
      <c r="D346" s="95">
        <v>0</v>
      </c>
      <c r="E346" s="95">
        <v>0</v>
      </c>
      <c r="F346" s="95">
        <v>0</v>
      </c>
      <c r="G346" s="95">
        <v>0</v>
      </c>
      <c r="H346" s="95">
        <v>0</v>
      </c>
      <c r="I346" s="219">
        <f t="shared" si="10"/>
        <v>0</v>
      </c>
    </row>
    <row r="347" spans="1:9" ht="10.5" customHeight="1" x14ac:dyDescent="0.15">
      <c r="A347" s="20"/>
      <c r="B347" s="99" t="s">
        <v>451</v>
      </c>
      <c r="C347" s="80" t="s">
        <v>119</v>
      </c>
      <c r="D347" s="95">
        <v>0</v>
      </c>
      <c r="E347" s="95">
        <v>0</v>
      </c>
      <c r="F347" s="95">
        <v>0</v>
      </c>
      <c r="G347" s="95">
        <v>0</v>
      </c>
      <c r="H347" s="95">
        <v>0</v>
      </c>
      <c r="I347" s="219">
        <f t="shared" si="10"/>
        <v>0</v>
      </c>
    </row>
    <row r="348" spans="1:9" ht="10.5" customHeight="1" x14ac:dyDescent="0.15">
      <c r="A348" s="20"/>
      <c r="B348" s="99" t="s">
        <v>147</v>
      </c>
      <c r="C348" s="80" t="s">
        <v>120</v>
      </c>
      <c r="D348" s="95">
        <v>0</v>
      </c>
      <c r="E348" s="95">
        <v>0</v>
      </c>
      <c r="F348" s="95">
        <v>0</v>
      </c>
      <c r="G348" s="95">
        <v>0</v>
      </c>
      <c r="H348" s="95">
        <v>0</v>
      </c>
      <c r="I348" s="219">
        <f t="shared" si="10"/>
        <v>0</v>
      </c>
    </row>
    <row r="349" spans="1:9" ht="10.5" customHeight="1" x14ac:dyDescent="0.15">
      <c r="A349" s="20"/>
      <c r="B349" s="99" t="s">
        <v>447</v>
      </c>
      <c r="C349" s="80" t="s">
        <v>121</v>
      </c>
      <c r="D349" s="95">
        <v>0</v>
      </c>
      <c r="E349" s="95">
        <v>0</v>
      </c>
      <c r="F349" s="95">
        <v>0</v>
      </c>
      <c r="G349" s="95">
        <v>0</v>
      </c>
      <c r="H349" s="95">
        <v>0</v>
      </c>
      <c r="I349" s="219">
        <f t="shared" si="10"/>
        <v>0</v>
      </c>
    </row>
    <row r="350" spans="1:9" ht="10.5" customHeight="1" x14ac:dyDescent="0.15">
      <c r="A350" s="20"/>
      <c r="B350" s="99" t="s">
        <v>1055</v>
      </c>
      <c r="C350" s="80" t="s">
        <v>127</v>
      </c>
      <c r="D350" s="95">
        <v>0</v>
      </c>
      <c r="E350" s="95">
        <v>0</v>
      </c>
      <c r="F350" s="95">
        <v>0</v>
      </c>
      <c r="G350" s="95">
        <v>0</v>
      </c>
      <c r="H350" s="95">
        <v>0</v>
      </c>
      <c r="I350" s="219">
        <f t="shared" si="10"/>
        <v>0</v>
      </c>
    </row>
    <row r="351" spans="1:9" ht="10.5" customHeight="1" x14ac:dyDescent="0.15">
      <c r="A351" s="20"/>
      <c r="B351" s="99" t="s">
        <v>123</v>
      </c>
      <c r="C351" s="80" t="s">
        <v>128</v>
      </c>
      <c r="D351" s="95">
        <v>0</v>
      </c>
      <c r="E351" s="95">
        <v>0</v>
      </c>
      <c r="F351" s="95">
        <v>0</v>
      </c>
      <c r="G351" s="95">
        <v>0</v>
      </c>
      <c r="H351" s="95">
        <v>0</v>
      </c>
      <c r="I351" s="219">
        <f t="shared" si="10"/>
        <v>0</v>
      </c>
    </row>
    <row r="352" spans="1:9" ht="10.5" customHeight="1" x14ac:dyDescent="0.15">
      <c r="A352" s="20"/>
      <c r="B352" s="99" t="s">
        <v>124</v>
      </c>
      <c r="C352" s="80" t="s">
        <v>129</v>
      </c>
      <c r="D352" s="95">
        <v>0</v>
      </c>
      <c r="E352" s="95">
        <v>0</v>
      </c>
      <c r="F352" s="95">
        <v>0</v>
      </c>
      <c r="G352" s="95">
        <v>0</v>
      </c>
      <c r="H352" s="95">
        <v>0</v>
      </c>
      <c r="I352" s="219">
        <f t="shared" si="10"/>
        <v>0</v>
      </c>
    </row>
    <row r="353" spans="1:9" ht="10.5" customHeight="1" x14ac:dyDescent="0.15">
      <c r="A353" s="20"/>
      <c r="B353" s="99" t="s">
        <v>125</v>
      </c>
      <c r="C353" s="80" t="s">
        <v>130</v>
      </c>
      <c r="D353" s="95">
        <v>0</v>
      </c>
      <c r="E353" s="95">
        <v>0</v>
      </c>
      <c r="F353" s="95">
        <v>0</v>
      </c>
      <c r="G353" s="95">
        <v>0</v>
      </c>
      <c r="H353" s="95">
        <v>0</v>
      </c>
      <c r="I353" s="219">
        <f t="shared" si="10"/>
        <v>0</v>
      </c>
    </row>
    <row r="354" spans="1:9" ht="10.5" customHeight="1" x14ac:dyDescent="0.15">
      <c r="A354" s="20"/>
      <c r="B354" s="99" t="s">
        <v>126</v>
      </c>
      <c r="C354" s="80" t="s">
        <v>131</v>
      </c>
      <c r="D354" s="95">
        <v>0</v>
      </c>
      <c r="E354" s="95">
        <v>0</v>
      </c>
      <c r="F354" s="95">
        <v>0</v>
      </c>
      <c r="G354" s="95">
        <v>0</v>
      </c>
      <c r="H354" s="95">
        <v>0</v>
      </c>
      <c r="I354" s="219">
        <f t="shared" si="10"/>
        <v>0</v>
      </c>
    </row>
    <row r="355" spans="1:9" ht="10.5" customHeight="1" thickBot="1" x14ac:dyDescent="0.2">
      <c r="A355" s="20"/>
      <c r="B355" s="99" t="s">
        <v>449</v>
      </c>
      <c r="C355" s="80" t="s">
        <v>132</v>
      </c>
      <c r="D355" s="92">
        <v>0</v>
      </c>
      <c r="E355" s="92">
        <v>0</v>
      </c>
      <c r="F355" s="92">
        <v>0</v>
      </c>
      <c r="G355" s="95">
        <v>0</v>
      </c>
      <c r="H355" s="92">
        <v>0</v>
      </c>
      <c r="I355" s="244">
        <f>SUM(G355+H355)</f>
        <v>0</v>
      </c>
    </row>
    <row r="356" spans="1:9" ht="10.5" customHeight="1" thickTop="1" thickBot="1" x14ac:dyDescent="0.2">
      <c r="A356" s="20"/>
      <c r="B356" s="99"/>
      <c r="C356" s="80" t="s">
        <v>470</v>
      </c>
      <c r="D356" s="111">
        <f>SUM(D322:D355)</f>
        <v>0</v>
      </c>
      <c r="E356" s="111">
        <f>SUM(E322:E355)</f>
        <v>0</v>
      </c>
      <c r="F356" s="111">
        <f>SUM(F322:F355)</f>
        <v>0</v>
      </c>
      <c r="G356" s="111">
        <f>SUM(G322:G355)</f>
        <v>0</v>
      </c>
      <c r="H356" s="111">
        <f>SUM(H322:H355)</f>
        <v>0</v>
      </c>
      <c r="I356" s="111">
        <f>G356+H356</f>
        <v>0</v>
      </c>
    </row>
    <row r="357" spans="1:9" ht="10.5" customHeight="1" thickTop="1" x14ac:dyDescent="0.15">
      <c r="A357" s="20"/>
      <c r="B357" s="99"/>
      <c r="C357" s="80"/>
      <c r="D357" s="3"/>
      <c r="E357" s="3"/>
      <c r="F357" s="3"/>
      <c r="G357" s="3"/>
    </row>
    <row r="358" spans="1:9" ht="10.5" customHeight="1" x14ac:dyDescent="0.15">
      <c r="A358" s="20" t="s">
        <v>471</v>
      </c>
      <c r="C358" s="80"/>
      <c r="D358" s="3"/>
      <c r="E358" s="3"/>
      <c r="F358" s="3"/>
      <c r="G358" s="3"/>
    </row>
    <row r="359" spans="1:9" x14ac:dyDescent="0.15">
      <c r="B359" s="99" t="s">
        <v>1048</v>
      </c>
      <c r="C359" s="80" t="s">
        <v>1186</v>
      </c>
      <c r="D359" s="95">
        <v>0</v>
      </c>
      <c r="E359" s="95">
        <v>0</v>
      </c>
      <c r="F359" s="95">
        <v>0</v>
      </c>
      <c r="G359" s="95">
        <v>0</v>
      </c>
      <c r="H359" s="97">
        <v>0</v>
      </c>
      <c r="I359" s="240">
        <f>SUM(G359+H359)</f>
        <v>0</v>
      </c>
    </row>
    <row r="360" spans="1:9" x14ac:dyDescent="0.15">
      <c r="A360" s="80"/>
      <c r="B360" s="99" t="s">
        <v>1049</v>
      </c>
      <c r="C360" s="80" t="s">
        <v>1474</v>
      </c>
      <c r="D360" s="95">
        <v>0</v>
      </c>
      <c r="E360" s="95">
        <v>0</v>
      </c>
      <c r="F360" s="95">
        <v>0</v>
      </c>
      <c r="G360" s="95">
        <v>0</v>
      </c>
      <c r="H360" s="97">
        <v>0</v>
      </c>
      <c r="I360" s="240">
        <f>SUM(G360+H360)</f>
        <v>0</v>
      </c>
    </row>
    <row r="361" spans="1:9" ht="10.5" customHeight="1" x14ac:dyDescent="0.15">
      <c r="A361" s="20"/>
      <c r="B361" s="99" t="s">
        <v>1050</v>
      </c>
      <c r="C361" s="80" t="s">
        <v>72</v>
      </c>
      <c r="D361" s="95">
        <v>0</v>
      </c>
      <c r="E361" s="95">
        <v>0</v>
      </c>
      <c r="F361" s="95">
        <v>0</v>
      </c>
      <c r="G361" s="95">
        <v>0</v>
      </c>
      <c r="H361" s="140">
        <v>0</v>
      </c>
      <c r="I361" s="243">
        <f t="shared" ref="I361:I384" si="11">SUM(G361+H361)</f>
        <v>0</v>
      </c>
    </row>
    <row r="362" spans="1:9" ht="10.5" customHeight="1" x14ac:dyDescent="0.15">
      <c r="A362" s="20"/>
      <c r="B362" s="99" t="s">
        <v>1051</v>
      </c>
      <c r="C362" s="80" t="s">
        <v>73</v>
      </c>
      <c r="D362" s="95">
        <v>0</v>
      </c>
      <c r="E362" s="95">
        <v>0</v>
      </c>
      <c r="F362" s="95">
        <v>0</v>
      </c>
      <c r="G362" s="95">
        <v>0</v>
      </c>
      <c r="H362" s="140">
        <v>0</v>
      </c>
      <c r="I362" s="243">
        <f t="shared" si="11"/>
        <v>0</v>
      </c>
    </row>
    <row r="363" spans="1:9" ht="10.5" customHeight="1" x14ac:dyDescent="0.15">
      <c r="A363" s="20"/>
      <c r="B363" s="99" t="s">
        <v>74</v>
      </c>
      <c r="C363" s="80" t="s">
        <v>75</v>
      </c>
      <c r="D363" s="95">
        <v>0</v>
      </c>
      <c r="E363" s="95">
        <v>0</v>
      </c>
      <c r="F363" s="95">
        <v>0</v>
      </c>
      <c r="G363" s="95">
        <v>0</v>
      </c>
      <c r="H363" s="140">
        <v>0</v>
      </c>
      <c r="I363" s="243">
        <f t="shared" si="11"/>
        <v>0</v>
      </c>
    </row>
    <row r="364" spans="1:9" ht="10.5" customHeight="1" x14ac:dyDescent="0.15">
      <c r="A364" s="20"/>
      <c r="B364" s="99" t="s">
        <v>76</v>
      </c>
      <c r="C364" s="80" t="s">
        <v>77</v>
      </c>
      <c r="D364" s="95">
        <v>0</v>
      </c>
      <c r="E364" s="95">
        <v>0</v>
      </c>
      <c r="F364" s="95">
        <v>0</v>
      </c>
      <c r="G364" s="95">
        <v>0</v>
      </c>
      <c r="H364" s="140">
        <v>0</v>
      </c>
      <c r="I364" s="243">
        <f t="shared" si="11"/>
        <v>0</v>
      </c>
    </row>
    <row r="365" spans="1:9" ht="10.5" customHeight="1" x14ac:dyDescent="0.15">
      <c r="A365" s="20"/>
      <c r="B365" s="99" t="s">
        <v>1052</v>
      </c>
      <c r="C365" s="80" t="s">
        <v>78</v>
      </c>
      <c r="D365" s="95">
        <v>0</v>
      </c>
      <c r="E365" s="95">
        <v>0</v>
      </c>
      <c r="F365" s="95">
        <v>0</v>
      </c>
      <c r="G365" s="95">
        <v>0</v>
      </c>
      <c r="H365" s="140">
        <v>0</v>
      </c>
      <c r="I365" s="243">
        <f t="shared" si="11"/>
        <v>0</v>
      </c>
    </row>
    <row r="366" spans="1:9" ht="10.5" customHeight="1" x14ac:dyDescent="0.15">
      <c r="A366" s="20"/>
      <c r="B366" s="99" t="s">
        <v>485</v>
      </c>
      <c r="C366" s="80" t="s">
        <v>508</v>
      </c>
      <c r="D366" s="95">
        <v>0</v>
      </c>
      <c r="E366" s="95">
        <v>0</v>
      </c>
      <c r="F366" s="95">
        <v>0</v>
      </c>
      <c r="G366" s="95">
        <v>0</v>
      </c>
      <c r="H366" s="140">
        <v>0</v>
      </c>
      <c r="I366" s="243">
        <f t="shared" si="11"/>
        <v>0</v>
      </c>
    </row>
    <row r="367" spans="1:9" ht="10.5" customHeight="1" x14ac:dyDescent="0.15">
      <c r="A367" s="20"/>
      <c r="B367" s="99" t="s">
        <v>1087</v>
      </c>
      <c r="C367" s="80" t="s">
        <v>595</v>
      </c>
      <c r="D367" s="95">
        <v>0</v>
      </c>
      <c r="E367" s="95">
        <v>0</v>
      </c>
      <c r="F367" s="95">
        <v>0</v>
      </c>
      <c r="G367" s="95">
        <v>0</v>
      </c>
      <c r="H367" s="140">
        <v>0</v>
      </c>
      <c r="I367" s="243">
        <f t="shared" si="11"/>
        <v>0</v>
      </c>
    </row>
    <row r="368" spans="1:9" ht="10.5" customHeight="1" x14ac:dyDescent="0.15">
      <c r="A368" s="20"/>
      <c r="B368" s="99" t="s">
        <v>1088</v>
      </c>
      <c r="C368" s="80" t="s">
        <v>597</v>
      </c>
      <c r="D368" s="95">
        <v>0</v>
      </c>
      <c r="E368" s="95">
        <v>0</v>
      </c>
      <c r="F368" s="95">
        <v>0</v>
      </c>
      <c r="G368" s="95">
        <v>0</v>
      </c>
      <c r="H368" s="140">
        <v>0</v>
      </c>
      <c r="I368" s="243">
        <f t="shared" si="11"/>
        <v>0</v>
      </c>
    </row>
    <row r="369" spans="1:9" ht="10.5" customHeight="1" x14ac:dyDescent="0.15">
      <c r="A369" s="20"/>
      <c r="B369" s="99" t="s">
        <v>598</v>
      </c>
      <c r="C369" s="80" t="s">
        <v>603</v>
      </c>
      <c r="D369" s="95">
        <v>0</v>
      </c>
      <c r="E369" s="95">
        <v>0</v>
      </c>
      <c r="F369" s="95">
        <v>0</v>
      </c>
      <c r="G369" s="95">
        <v>0</v>
      </c>
      <c r="H369" s="140">
        <v>0</v>
      </c>
      <c r="I369" s="243">
        <f t="shared" si="11"/>
        <v>0</v>
      </c>
    </row>
    <row r="370" spans="1:9" ht="10.5" customHeight="1" x14ac:dyDescent="0.15">
      <c r="A370" s="20"/>
      <c r="B370" s="99" t="s">
        <v>599</v>
      </c>
      <c r="C370" s="80" t="s">
        <v>135</v>
      </c>
      <c r="D370" s="95">
        <v>0</v>
      </c>
      <c r="E370" s="95">
        <v>0</v>
      </c>
      <c r="F370" s="95">
        <v>0</v>
      </c>
      <c r="G370" s="95">
        <v>0</v>
      </c>
      <c r="H370" s="140">
        <v>0</v>
      </c>
      <c r="I370" s="243">
        <f t="shared" si="11"/>
        <v>0</v>
      </c>
    </row>
    <row r="371" spans="1:9" ht="10.5" customHeight="1" x14ac:dyDescent="0.15">
      <c r="A371" s="20"/>
      <c r="B371" s="99" t="s">
        <v>600</v>
      </c>
      <c r="C371" s="80" t="s">
        <v>108</v>
      </c>
      <c r="D371" s="95">
        <v>0</v>
      </c>
      <c r="E371" s="95">
        <v>0</v>
      </c>
      <c r="F371" s="95">
        <v>0</v>
      </c>
      <c r="G371" s="95">
        <v>0</v>
      </c>
      <c r="H371" s="140">
        <v>0</v>
      </c>
      <c r="I371" s="243">
        <f t="shared" si="11"/>
        <v>0</v>
      </c>
    </row>
    <row r="372" spans="1:9" ht="10.5" customHeight="1" x14ac:dyDescent="0.15">
      <c r="A372" s="20"/>
      <c r="B372" s="99" t="s">
        <v>601</v>
      </c>
      <c r="C372" s="80" t="s">
        <v>109</v>
      </c>
      <c r="D372" s="95">
        <v>0</v>
      </c>
      <c r="E372" s="95">
        <v>0</v>
      </c>
      <c r="F372" s="95">
        <v>0</v>
      </c>
      <c r="G372" s="95">
        <v>0</v>
      </c>
      <c r="H372" s="140">
        <v>0</v>
      </c>
      <c r="I372" s="243">
        <f t="shared" si="11"/>
        <v>0</v>
      </c>
    </row>
    <row r="373" spans="1:9" ht="10.5" customHeight="1" x14ac:dyDescent="0.15">
      <c r="A373" s="20"/>
      <c r="B373" s="99" t="s">
        <v>244</v>
      </c>
      <c r="C373" s="80" t="s">
        <v>340</v>
      </c>
      <c r="D373" s="95">
        <v>0</v>
      </c>
      <c r="E373" s="95">
        <v>0</v>
      </c>
      <c r="F373" s="95">
        <v>0</v>
      </c>
      <c r="G373" s="95">
        <v>0</v>
      </c>
      <c r="H373" s="140">
        <v>0</v>
      </c>
      <c r="I373" s="243">
        <f t="shared" si="11"/>
        <v>0</v>
      </c>
    </row>
    <row r="374" spans="1:9" ht="10.5" customHeight="1" x14ac:dyDescent="0.15">
      <c r="A374" s="20"/>
      <c r="B374" s="99" t="s">
        <v>1053</v>
      </c>
      <c r="C374" s="80" t="s">
        <v>110</v>
      </c>
      <c r="D374" s="95">
        <v>0</v>
      </c>
      <c r="E374" s="95">
        <v>0</v>
      </c>
      <c r="F374" s="95">
        <v>0</v>
      </c>
      <c r="G374" s="95">
        <v>0</v>
      </c>
      <c r="H374" s="140">
        <v>0</v>
      </c>
      <c r="I374" s="243">
        <f t="shared" si="11"/>
        <v>0</v>
      </c>
    </row>
    <row r="375" spans="1:9" ht="10.5" customHeight="1" x14ac:dyDescent="0.15">
      <c r="A375" s="20"/>
      <c r="B375" s="99" t="s">
        <v>602</v>
      </c>
      <c r="C375" s="80" t="s">
        <v>111</v>
      </c>
      <c r="D375" s="95">
        <v>0</v>
      </c>
      <c r="E375" s="95">
        <v>0</v>
      </c>
      <c r="F375" s="95">
        <v>0</v>
      </c>
      <c r="G375" s="95">
        <v>0</v>
      </c>
      <c r="H375" s="140">
        <v>0</v>
      </c>
      <c r="I375" s="243">
        <f t="shared" si="11"/>
        <v>0</v>
      </c>
    </row>
    <row r="376" spans="1:9" ht="10.5" customHeight="1" x14ac:dyDescent="0.15">
      <c r="A376" s="20"/>
      <c r="B376" s="99" t="s">
        <v>1054</v>
      </c>
      <c r="C376" s="80" t="s">
        <v>114</v>
      </c>
      <c r="D376" s="95">
        <v>0</v>
      </c>
      <c r="E376" s="95">
        <v>0</v>
      </c>
      <c r="F376" s="95">
        <v>0</v>
      </c>
      <c r="G376" s="95">
        <v>0</v>
      </c>
      <c r="H376" s="140">
        <v>0</v>
      </c>
      <c r="I376" s="243">
        <f t="shared" si="11"/>
        <v>0</v>
      </c>
    </row>
    <row r="377" spans="1:9" ht="10.5" customHeight="1" x14ac:dyDescent="0.15">
      <c r="A377" s="20"/>
      <c r="B377" s="99" t="s">
        <v>451</v>
      </c>
      <c r="C377" s="80" t="s">
        <v>119</v>
      </c>
      <c r="D377" s="95">
        <v>0</v>
      </c>
      <c r="E377" s="95">
        <v>0</v>
      </c>
      <c r="F377" s="95">
        <v>0</v>
      </c>
      <c r="G377" s="95">
        <v>0</v>
      </c>
      <c r="H377" s="140">
        <v>0</v>
      </c>
      <c r="I377" s="243">
        <f t="shared" si="11"/>
        <v>0</v>
      </c>
    </row>
    <row r="378" spans="1:9" ht="10.5" customHeight="1" x14ac:dyDescent="0.15">
      <c r="A378" s="20"/>
      <c r="B378" s="99" t="s">
        <v>447</v>
      </c>
      <c r="C378" s="80" t="s">
        <v>121</v>
      </c>
      <c r="D378" s="95">
        <v>0</v>
      </c>
      <c r="E378" s="95">
        <v>0</v>
      </c>
      <c r="F378" s="95">
        <v>0</v>
      </c>
      <c r="G378" s="95">
        <v>0</v>
      </c>
      <c r="H378" s="140">
        <v>0</v>
      </c>
      <c r="I378" s="243">
        <f t="shared" si="11"/>
        <v>0</v>
      </c>
    </row>
    <row r="379" spans="1:9" ht="10.5" customHeight="1" x14ac:dyDescent="0.15">
      <c r="A379" s="20"/>
      <c r="B379" s="99" t="s">
        <v>1055</v>
      </c>
      <c r="C379" s="80" t="s">
        <v>127</v>
      </c>
      <c r="D379" s="95">
        <v>0</v>
      </c>
      <c r="E379" s="95">
        <v>0</v>
      </c>
      <c r="F379" s="95">
        <v>0</v>
      </c>
      <c r="G379" s="95">
        <v>0</v>
      </c>
      <c r="H379" s="140">
        <v>0</v>
      </c>
      <c r="I379" s="243">
        <f t="shared" si="11"/>
        <v>0</v>
      </c>
    </row>
    <row r="380" spans="1:9" ht="10.5" customHeight="1" x14ac:dyDescent="0.15">
      <c r="A380" s="20"/>
      <c r="B380" s="99" t="s">
        <v>123</v>
      </c>
      <c r="C380" s="80" t="s">
        <v>128</v>
      </c>
      <c r="D380" s="95">
        <v>0</v>
      </c>
      <c r="E380" s="95">
        <v>0</v>
      </c>
      <c r="F380" s="95">
        <v>0</v>
      </c>
      <c r="G380" s="95">
        <v>0</v>
      </c>
      <c r="H380" s="140">
        <v>0</v>
      </c>
      <c r="I380" s="243">
        <f t="shared" si="11"/>
        <v>0</v>
      </c>
    </row>
    <row r="381" spans="1:9" ht="10.5" customHeight="1" x14ac:dyDescent="0.15">
      <c r="A381" s="20"/>
      <c r="B381" s="99" t="s">
        <v>124</v>
      </c>
      <c r="C381" s="80" t="s">
        <v>129</v>
      </c>
      <c r="D381" s="95">
        <v>0</v>
      </c>
      <c r="E381" s="95">
        <v>0</v>
      </c>
      <c r="F381" s="95">
        <v>0</v>
      </c>
      <c r="G381" s="95">
        <v>0</v>
      </c>
      <c r="H381" s="140">
        <v>0</v>
      </c>
      <c r="I381" s="243">
        <f t="shared" si="11"/>
        <v>0</v>
      </c>
    </row>
    <row r="382" spans="1:9" ht="10.5" customHeight="1" x14ac:dyDescent="0.15">
      <c r="A382" s="20"/>
      <c r="B382" s="99" t="s">
        <v>125</v>
      </c>
      <c r="C382" s="80" t="s">
        <v>130</v>
      </c>
      <c r="D382" s="95">
        <v>0</v>
      </c>
      <c r="E382" s="95">
        <v>0</v>
      </c>
      <c r="F382" s="95">
        <v>0</v>
      </c>
      <c r="G382" s="95">
        <v>0</v>
      </c>
      <c r="H382" s="140">
        <v>0</v>
      </c>
      <c r="I382" s="243">
        <f t="shared" si="11"/>
        <v>0</v>
      </c>
    </row>
    <row r="383" spans="1:9" ht="10.5" customHeight="1" x14ac:dyDescent="0.15">
      <c r="A383" s="20"/>
      <c r="B383" s="99" t="s">
        <v>126</v>
      </c>
      <c r="C383" s="80" t="s">
        <v>131</v>
      </c>
      <c r="D383" s="95">
        <v>0</v>
      </c>
      <c r="E383" s="95">
        <v>0</v>
      </c>
      <c r="F383" s="95">
        <v>0</v>
      </c>
      <c r="G383" s="95">
        <v>0</v>
      </c>
      <c r="H383" s="140">
        <v>0</v>
      </c>
      <c r="I383" s="243">
        <f t="shared" si="11"/>
        <v>0</v>
      </c>
    </row>
    <row r="384" spans="1:9" ht="10.5" customHeight="1" thickBot="1" x14ac:dyDescent="0.2">
      <c r="A384" s="20"/>
      <c r="B384" s="99" t="s">
        <v>449</v>
      </c>
      <c r="C384" s="80" t="s">
        <v>132</v>
      </c>
      <c r="D384" s="92">
        <v>0</v>
      </c>
      <c r="E384" s="92">
        <v>0</v>
      </c>
      <c r="F384" s="92">
        <v>0</v>
      </c>
      <c r="G384" s="92">
        <v>0</v>
      </c>
      <c r="H384" s="140">
        <v>0</v>
      </c>
      <c r="I384" s="243">
        <f t="shared" si="11"/>
        <v>0</v>
      </c>
    </row>
    <row r="385" spans="1:9" ht="10.5" customHeight="1" thickTop="1" thickBot="1" x14ac:dyDescent="0.2">
      <c r="A385" s="20"/>
      <c r="B385" s="99"/>
      <c r="C385" s="80" t="s">
        <v>472</v>
      </c>
      <c r="D385" s="111">
        <f>SUM(D359:D384)</f>
        <v>0</v>
      </c>
      <c r="E385" s="111">
        <f>SUM(E359:E384)</f>
        <v>0</v>
      </c>
      <c r="F385" s="111">
        <f>SUM(F359:F384)</f>
        <v>0</v>
      </c>
      <c r="G385" s="111">
        <f>SUM(G359:G384)</f>
        <v>0</v>
      </c>
      <c r="H385" s="111">
        <f>SUM(H359:H384)</f>
        <v>0</v>
      </c>
      <c r="I385" s="111">
        <f>G385+H385</f>
        <v>0</v>
      </c>
    </row>
    <row r="386" spans="1:9" ht="10.5" customHeight="1" thickTop="1" x14ac:dyDescent="0.15">
      <c r="A386" s="20"/>
      <c r="B386" s="99"/>
      <c r="C386" s="80"/>
      <c r="D386" s="3"/>
      <c r="E386" s="3"/>
      <c r="F386" s="3"/>
      <c r="G386" s="3"/>
      <c r="H386" s="123"/>
    </row>
    <row r="387" spans="1:9" ht="10.5" customHeight="1" x14ac:dyDescent="0.15">
      <c r="A387" s="20" t="s">
        <v>1307</v>
      </c>
      <c r="C387" s="80"/>
      <c r="D387" s="3"/>
      <c r="E387" s="3"/>
      <c r="F387" s="3"/>
      <c r="G387" s="3"/>
    </row>
    <row r="388" spans="1:9" x14ac:dyDescent="0.15">
      <c r="B388" s="99" t="s">
        <v>1048</v>
      </c>
      <c r="C388" s="80" t="s">
        <v>1186</v>
      </c>
      <c r="D388" s="95">
        <v>0</v>
      </c>
      <c r="E388" s="95">
        <v>0</v>
      </c>
      <c r="F388" s="95">
        <v>0</v>
      </c>
      <c r="G388" s="95">
        <v>0</v>
      </c>
      <c r="H388" s="97">
        <v>0</v>
      </c>
      <c r="I388" s="240">
        <f>SUM(G388+H388)</f>
        <v>0</v>
      </c>
    </row>
    <row r="389" spans="1:9" x14ac:dyDescent="0.15">
      <c r="A389" s="80"/>
      <c r="B389" s="99" t="s">
        <v>1049</v>
      </c>
      <c r="C389" s="80" t="s">
        <v>1474</v>
      </c>
      <c r="D389" s="95">
        <v>0</v>
      </c>
      <c r="E389" s="95">
        <v>0</v>
      </c>
      <c r="F389" s="95">
        <v>0</v>
      </c>
      <c r="G389" s="95">
        <v>0</v>
      </c>
      <c r="H389" s="97">
        <v>0</v>
      </c>
      <c r="I389" s="240">
        <f>SUM(G389+H389)</f>
        <v>0</v>
      </c>
    </row>
    <row r="390" spans="1:9" ht="10.5" customHeight="1" x14ac:dyDescent="0.15">
      <c r="A390" s="20"/>
      <c r="B390" s="99" t="s">
        <v>1050</v>
      </c>
      <c r="C390" s="80" t="s">
        <v>72</v>
      </c>
      <c r="D390" s="95">
        <v>0</v>
      </c>
      <c r="E390" s="95">
        <v>0</v>
      </c>
      <c r="F390" s="95">
        <v>0</v>
      </c>
      <c r="G390" s="95">
        <v>0</v>
      </c>
      <c r="H390" s="140">
        <v>0</v>
      </c>
      <c r="I390" s="243">
        <f t="shared" ref="I390:I413" si="12">SUM(G390+H390)</f>
        <v>0</v>
      </c>
    </row>
    <row r="391" spans="1:9" ht="10.5" customHeight="1" x14ac:dyDescent="0.15">
      <c r="A391" s="20"/>
      <c r="B391" s="99" t="s">
        <v>1051</v>
      </c>
      <c r="C391" s="80" t="s">
        <v>73</v>
      </c>
      <c r="D391" s="95">
        <v>0</v>
      </c>
      <c r="E391" s="95">
        <v>0</v>
      </c>
      <c r="F391" s="95">
        <v>0</v>
      </c>
      <c r="G391" s="95">
        <v>0</v>
      </c>
      <c r="H391" s="140">
        <v>0</v>
      </c>
      <c r="I391" s="243">
        <f t="shared" si="12"/>
        <v>0</v>
      </c>
    </row>
    <row r="392" spans="1:9" ht="10.5" customHeight="1" x14ac:dyDescent="0.15">
      <c r="A392" s="20"/>
      <c r="B392" s="99" t="s">
        <v>74</v>
      </c>
      <c r="C392" s="80" t="s">
        <v>75</v>
      </c>
      <c r="D392" s="95">
        <v>0</v>
      </c>
      <c r="E392" s="95">
        <v>0</v>
      </c>
      <c r="F392" s="95">
        <v>0</v>
      </c>
      <c r="G392" s="95">
        <v>0</v>
      </c>
      <c r="H392" s="140">
        <v>0</v>
      </c>
      <c r="I392" s="243">
        <f t="shared" si="12"/>
        <v>0</v>
      </c>
    </row>
    <row r="393" spans="1:9" ht="10.5" customHeight="1" x14ac:dyDescent="0.15">
      <c r="A393" s="20"/>
      <c r="B393" s="99" t="s">
        <v>76</v>
      </c>
      <c r="C393" s="80" t="s">
        <v>77</v>
      </c>
      <c r="D393" s="95">
        <v>0</v>
      </c>
      <c r="E393" s="95">
        <v>0</v>
      </c>
      <c r="F393" s="95">
        <v>0</v>
      </c>
      <c r="G393" s="95">
        <v>0</v>
      </c>
      <c r="H393" s="140">
        <v>0</v>
      </c>
      <c r="I393" s="243">
        <f t="shared" si="12"/>
        <v>0</v>
      </c>
    </row>
    <row r="394" spans="1:9" ht="10.5" customHeight="1" x14ac:dyDescent="0.15">
      <c r="A394" s="20"/>
      <c r="B394" s="99" t="s">
        <v>1052</v>
      </c>
      <c r="C394" s="80" t="s">
        <v>78</v>
      </c>
      <c r="D394" s="95">
        <v>0</v>
      </c>
      <c r="E394" s="95">
        <v>0</v>
      </c>
      <c r="F394" s="95">
        <v>0</v>
      </c>
      <c r="G394" s="95">
        <v>0</v>
      </c>
      <c r="H394" s="140">
        <v>0</v>
      </c>
      <c r="I394" s="243">
        <f t="shared" si="12"/>
        <v>0</v>
      </c>
    </row>
    <row r="395" spans="1:9" ht="10.5" customHeight="1" x14ac:dyDescent="0.15">
      <c r="A395" s="20"/>
      <c r="B395" s="99" t="s">
        <v>485</v>
      </c>
      <c r="C395" s="80" t="s">
        <v>508</v>
      </c>
      <c r="D395" s="95">
        <v>0</v>
      </c>
      <c r="E395" s="95">
        <v>0</v>
      </c>
      <c r="F395" s="95">
        <v>0</v>
      </c>
      <c r="G395" s="95">
        <v>0</v>
      </c>
      <c r="H395" s="140">
        <v>0</v>
      </c>
      <c r="I395" s="243">
        <f t="shared" si="12"/>
        <v>0</v>
      </c>
    </row>
    <row r="396" spans="1:9" ht="10.5" customHeight="1" x14ac:dyDescent="0.15">
      <c r="A396" s="20"/>
      <c r="B396" s="99" t="s">
        <v>1087</v>
      </c>
      <c r="C396" s="80" t="s">
        <v>595</v>
      </c>
      <c r="D396" s="95">
        <v>0</v>
      </c>
      <c r="E396" s="95">
        <v>0</v>
      </c>
      <c r="F396" s="95">
        <v>0</v>
      </c>
      <c r="G396" s="95">
        <v>0</v>
      </c>
      <c r="H396" s="140">
        <v>0</v>
      </c>
      <c r="I396" s="243">
        <f t="shared" si="12"/>
        <v>0</v>
      </c>
    </row>
    <row r="397" spans="1:9" ht="10.5" customHeight="1" x14ac:dyDescent="0.15">
      <c r="A397" s="20"/>
      <c r="B397" s="99" t="s">
        <v>1088</v>
      </c>
      <c r="C397" s="80" t="s">
        <v>597</v>
      </c>
      <c r="D397" s="95">
        <v>0</v>
      </c>
      <c r="E397" s="95">
        <v>0</v>
      </c>
      <c r="F397" s="95">
        <v>0</v>
      </c>
      <c r="G397" s="95">
        <v>0</v>
      </c>
      <c r="H397" s="140">
        <v>0</v>
      </c>
      <c r="I397" s="243">
        <f t="shared" si="12"/>
        <v>0</v>
      </c>
    </row>
    <row r="398" spans="1:9" ht="10.5" customHeight="1" x14ac:dyDescent="0.15">
      <c r="A398" s="20"/>
      <c r="B398" s="99" t="s">
        <v>598</v>
      </c>
      <c r="C398" s="80" t="s">
        <v>603</v>
      </c>
      <c r="D398" s="95">
        <v>0</v>
      </c>
      <c r="E398" s="95">
        <v>0</v>
      </c>
      <c r="F398" s="95">
        <v>0</v>
      </c>
      <c r="G398" s="95">
        <v>0</v>
      </c>
      <c r="H398" s="140">
        <v>0</v>
      </c>
      <c r="I398" s="243">
        <f t="shared" si="12"/>
        <v>0</v>
      </c>
    </row>
    <row r="399" spans="1:9" ht="10.5" customHeight="1" x14ac:dyDescent="0.15">
      <c r="A399" s="20"/>
      <c r="B399" s="99" t="s">
        <v>599</v>
      </c>
      <c r="C399" s="80" t="s">
        <v>135</v>
      </c>
      <c r="D399" s="95">
        <v>0</v>
      </c>
      <c r="E399" s="95">
        <v>0</v>
      </c>
      <c r="F399" s="95">
        <v>0</v>
      </c>
      <c r="G399" s="95">
        <v>0</v>
      </c>
      <c r="H399" s="140">
        <v>0</v>
      </c>
      <c r="I399" s="243">
        <f t="shared" si="12"/>
        <v>0</v>
      </c>
    </row>
    <row r="400" spans="1:9" ht="10.5" customHeight="1" x14ac:dyDescent="0.15">
      <c r="A400" s="20"/>
      <c r="B400" s="99" t="s">
        <v>600</v>
      </c>
      <c r="C400" s="80" t="s">
        <v>108</v>
      </c>
      <c r="D400" s="95">
        <v>0</v>
      </c>
      <c r="E400" s="95">
        <v>0</v>
      </c>
      <c r="F400" s="95">
        <v>0</v>
      </c>
      <c r="G400" s="95">
        <v>0</v>
      </c>
      <c r="H400" s="140">
        <v>0</v>
      </c>
      <c r="I400" s="243">
        <f t="shared" si="12"/>
        <v>0</v>
      </c>
    </row>
    <row r="401" spans="1:9" ht="10.5" customHeight="1" x14ac:dyDescent="0.15">
      <c r="A401" s="20"/>
      <c r="B401" s="99" t="s">
        <v>601</v>
      </c>
      <c r="C401" s="80" t="s">
        <v>109</v>
      </c>
      <c r="D401" s="95">
        <v>0</v>
      </c>
      <c r="E401" s="95">
        <v>0</v>
      </c>
      <c r="F401" s="95">
        <v>0</v>
      </c>
      <c r="G401" s="95">
        <v>0</v>
      </c>
      <c r="H401" s="140">
        <v>0</v>
      </c>
      <c r="I401" s="243">
        <f t="shared" si="12"/>
        <v>0</v>
      </c>
    </row>
    <row r="402" spans="1:9" ht="10.5" customHeight="1" x14ac:dyDescent="0.15">
      <c r="A402" s="20"/>
      <c r="B402" s="99" t="s">
        <v>244</v>
      </c>
      <c r="C402" s="80" t="s">
        <v>340</v>
      </c>
      <c r="D402" s="95">
        <v>0</v>
      </c>
      <c r="E402" s="95">
        <v>0</v>
      </c>
      <c r="F402" s="95">
        <v>0</v>
      </c>
      <c r="G402" s="95">
        <v>0</v>
      </c>
      <c r="H402" s="140">
        <v>0</v>
      </c>
      <c r="I402" s="243">
        <f t="shared" si="12"/>
        <v>0</v>
      </c>
    </row>
    <row r="403" spans="1:9" ht="10.5" customHeight="1" x14ac:dyDescent="0.15">
      <c r="A403" s="20"/>
      <c r="B403" s="99" t="s">
        <v>1053</v>
      </c>
      <c r="C403" s="80" t="s">
        <v>110</v>
      </c>
      <c r="D403" s="95">
        <v>0</v>
      </c>
      <c r="E403" s="95">
        <v>0</v>
      </c>
      <c r="F403" s="95">
        <v>0</v>
      </c>
      <c r="G403" s="95">
        <v>0</v>
      </c>
      <c r="H403" s="140">
        <v>0</v>
      </c>
      <c r="I403" s="243">
        <f t="shared" si="12"/>
        <v>0</v>
      </c>
    </row>
    <row r="404" spans="1:9" ht="10.5" customHeight="1" x14ac:dyDescent="0.15">
      <c r="A404" s="20"/>
      <c r="B404" s="99" t="s">
        <v>602</v>
      </c>
      <c r="C404" s="80" t="s">
        <v>111</v>
      </c>
      <c r="D404" s="95">
        <v>0</v>
      </c>
      <c r="E404" s="95">
        <v>0</v>
      </c>
      <c r="F404" s="95">
        <v>0</v>
      </c>
      <c r="G404" s="95">
        <v>0</v>
      </c>
      <c r="H404" s="140">
        <v>0</v>
      </c>
      <c r="I404" s="243">
        <f t="shared" si="12"/>
        <v>0</v>
      </c>
    </row>
    <row r="405" spans="1:9" ht="10.5" customHeight="1" x14ac:dyDescent="0.15">
      <c r="A405" s="20"/>
      <c r="B405" s="99" t="s">
        <v>1054</v>
      </c>
      <c r="C405" s="80" t="s">
        <v>114</v>
      </c>
      <c r="D405" s="95">
        <v>0</v>
      </c>
      <c r="E405" s="95">
        <v>0</v>
      </c>
      <c r="F405" s="95">
        <v>0</v>
      </c>
      <c r="G405" s="95">
        <v>0</v>
      </c>
      <c r="H405" s="140">
        <v>0</v>
      </c>
      <c r="I405" s="243">
        <f t="shared" si="12"/>
        <v>0</v>
      </c>
    </row>
    <row r="406" spans="1:9" ht="10.5" customHeight="1" x14ac:dyDescent="0.15">
      <c r="A406" s="20"/>
      <c r="B406" s="99" t="s">
        <v>451</v>
      </c>
      <c r="C406" s="80" t="s">
        <v>119</v>
      </c>
      <c r="D406" s="95">
        <v>0</v>
      </c>
      <c r="E406" s="95">
        <v>0</v>
      </c>
      <c r="F406" s="95">
        <v>0</v>
      </c>
      <c r="G406" s="95">
        <v>0</v>
      </c>
      <c r="H406" s="140">
        <v>0</v>
      </c>
      <c r="I406" s="243">
        <f t="shared" si="12"/>
        <v>0</v>
      </c>
    </row>
    <row r="407" spans="1:9" ht="10.5" customHeight="1" x14ac:dyDescent="0.15">
      <c r="A407" s="20"/>
      <c r="B407" s="99" t="s">
        <v>447</v>
      </c>
      <c r="C407" s="80" t="s">
        <v>121</v>
      </c>
      <c r="D407" s="95">
        <v>0</v>
      </c>
      <c r="E407" s="95">
        <v>0</v>
      </c>
      <c r="F407" s="95">
        <v>0</v>
      </c>
      <c r="G407" s="95">
        <v>0</v>
      </c>
      <c r="H407" s="140">
        <v>0</v>
      </c>
      <c r="I407" s="243">
        <f t="shared" si="12"/>
        <v>0</v>
      </c>
    </row>
    <row r="408" spans="1:9" ht="10.5" customHeight="1" x14ac:dyDescent="0.15">
      <c r="A408" s="20"/>
      <c r="B408" s="99" t="s">
        <v>1055</v>
      </c>
      <c r="C408" s="80" t="s">
        <v>127</v>
      </c>
      <c r="D408" s="95">
        <v>0</v>
      </c>
      <c r="E408" s="95">
        <v>0</v>
      </c>
      <c r="F408" s="95">
        <v>0</v>
      </c>
      <c r="G408" s="95">
        <v>0</v>
      </c>
      <c r="H408" s="140">
        <v>0</v>
      </c>
      <c r="I408" s="243">
        <f t="shared" si="12"/>
        <v>0</v>
      </c>
    </row>
    <row r="409" spans="1:9" ht="10.5" customHeight="1" x14ac:dyDescent="0.15">
      <c r="A409" s="20"/>
      <c r="B409" s="99" t="s">
        <v>123</v>
      </c>
      <c r="C409" s="80" t="s">
        <v>128</v>
      </c>
      <c r="D409" s="95">
        <v>0</v>
      </c>
      <c r="E409" s="95">
        <v>0</v>
      </c>
      <c r="F409" s="95">
        <v>0</v>
      </c>
      <c r="G409" s="95">
        <v>0</v>
      </c>
      <c r="H409" s="140">
        <v>0</v>
      </c>
      <c r="I409" s="243">
        <f t="shared" si="12"/>
        <v>0</v>
      </c>
    </row>
    <row r="410" spans="1:9" ht="10.5" customHeight="1" x14ac:dyDescent="0.15">
      <c r="A410" s="20"/>
      <c r="B410" s="99" t="s">
        <v>124</v>
      </c>
      <c r="C410" s="80" t="s">
        <v>129</v>
      </c>
      <c r="D410" s="95">
        <v>0</v>
      </c>
      <c r="E410" s="95">
        <v>0</v>
      </c>
      <c r="F410" s="95">
        <v>0</v>
      </c>
      <c r="G410" s="95">
        <v>0</v>
      </c>
      <c r="H410" s="140">
        <v>0</v>
      </c>
      <c r="I410" s="243">
        <f t="shared" si="12"/>
        <v>0</v>
      </c>
    </row>
    <row r="411" spans="1:9" ht="10.5" customHeight="1" x14ac:dyDescent="0.15">
      <c r="A411" s="20"/>
      <c r="B411" s="99" t="s">
        <v>125</v>
      </c>
      <c r="C411" s="80" t="s">
        <v>130</v>
      </c>
      <c r="D411" s="95">
        <v>0</v>
      </c>
      <c r="E411" s="95">
        <v>0</v>
      </c>
      <c r="F411" s="95">
        <v>0</v>
      </c>
      <c r="G411" s="95">
        <v>0</v>
      </c>
      <c r="H411" s="140">
        <v>0</v>
      </c>
      <c r="I411" s="243">
        <f t="shared" si="12"/>
        <v>0</v>
      </c>
    </row>
    <row r="412" spans="1:9" ht="10.5" customHeight="1" x14ac:dyDescent="0.15">
      <c r="A412" s="20"/>
      <c r="B412" s="99" t="s">
        <v>126</v>
      </c>
      <c r="C412" s="80" t="s">
        <v>131</v>
      </c>
      <c r="D412" s="95">
        <v>0</v>
      </c>
      <c r="E412" s="95">
        <v>0</v>
      </c>
      <c r="F412" s="95">
        <v>0</v>
      </c>
      <c r="G412" s="95">
        <v>0</v>
      </c>
      <c r="H412" s="140">
        <v>0</v>
      </c>
      <c r="I412" s="243">
        <f t="shared" si="12"/>
        <v>0</v>
      </c>
    </row>
    <row r="413" spans="1:9" ht="10.5" customHeight="1" thickBot="1" x14ac:dyDescent="0.2">
      <c r="A413" s="20"/>
      <c r="B413" s="99" t="s">
        <v>449</v>
      </c>
      <c r="C413" s="80" t="s">
        <v>132</v>
      </c>
      <c r="D413" s="92">
        <v>0</v>
      </c>
      <c r="E413" s="92">
        <v>0</v>
      </c>
      <c r="F413" s="92">
        <v>0</v>
      </c>
      <c r="G413" s="92">
        <v>0</v>
      </c>
      <c r="H413" s="140">
        <v>0</v>
      </c>
      <c r="I413" s="243">
        <f t="shared" si="12"/>
        <v>0</v>
      </c>
    </row>
    <row r="414" spans="1:9" ht="10.5" customHeight="1" thickTop="1" thickBot="1" x14ac:dyDescent="0.2">
      <c r="A414" s="20"/>
      <c r="B414" s="99"/>
      <c r="C414" s="80" t="s">
        <v>472</v>
      </c>
      <c r="D414" s="111">
        <f>SUM(D388:D413)</f>
        <v>0</v>
      </c>
      <c r="E414" s="111">
        <f>SUM(E388:E413)</f>
        <v>0</v>
      </c>
      <c r="F414" s="111">
        <f>SUM(F388:F413)</f>
        <v>0</v>
      </c>
      <c r="G414" s="111">
        <f>SUM(G388:G413)</f>
        <v>0</v>
      </c>
      <c r="H414" s="111">
        <f>SUM(H388:H413)</f>
        <v>0</v>
      </c>
      <c r="I414" s="111">
        <f>G414+H414</f>
        <v>0</v>
      </c>
    </row>
    <row r="415" spans="1:9" ht="10.5" customHeight="1" thickTop="1" x14ac:dyDescent="0.15">
      <c r="A415" s="20"/>
      <c r="B415" s="99"/>
      <c r="C415" s="80"/>
      <c r="D415" s="3"/>
      <c r="E415" s="3"/>
      <c r="F415" s="3"/>
      <c r="G415" s="3"/>
      <c r="H415" s="123"/>
    </row>
    <row r="416" spans="1:9" ht="10.5" customHeight="1" x14ac:dyDescent="0.15">
      <c r="A416" s="20" t="s">
        <v>473</v>
      </c>
      <c r="C416" s="80"/>
      <c r="D416" s="3"/>
      <c r="E416" s="3"/>
      <c r="F416" s="3"/>
      <c r="G416" s="3"/>
    </row>
    <row r="417" spans="1:9" x14ac:dyDescent="0.15">
      <c r="B417" s="99" t="s">
        <v>1048</v>
      </c>
      <c r="C417" s="80" t="s">
        <v>1186</v>
      </c>
      <c r="D417" s="95">
        <v>0</v>
      </c>
      <c r="E417" s="95">
        <v>0</v>
      </c>
      <c r="F417" s="95">
        <v>0</v>
      </c>
      <c r="G417" s="95">
        <v>0</v>
      </c>
      <c r="H417" s="97">
        <v>0</v>
      </c>
      <c r="I417" s="240">
        <f>SUM(G417+H417)</f>
        <v>0</v>
      </c>
    </row>
    <row r="418" spans="1:9" x14ac:dyDescent="0.15">
      <c r="A418" s="80"/>
      <c r="B418" s="99" t="s">
        <v>1049</v>
      </c>
      <c r="C418" s="80" t="s">
        <v>1474</v>
      </c>
      <c r="D418" s="95">
        <v>0</v>
      </c>
      <c r="E418" s="95">
        <v>0</v>
      </c>
      <c r="F418" s="95">
        <v>0</v>
      </c>
      <c r="G418" s="95">
        <v>0</v>
      </c>
      <c r="H418" s="97">
        <v>0</v>
      </c>
      <c r="I418" s="240">
        <f>SUM(G418+H418)</f>
        <v>0</v>
      </c>
    </row>
    <row r="419" spans="1:9" ht="10.5" customHeight="1" x14ac:dyDescent="0.15">
      <c r="A419" s="20"/>
      <c r="B419" s="99" t="s">
        <v>1050</v>
      </c>
      <c r="C419" s="80" t="s">
        <v>72</v>
      </c>
      <c r="D419" s="95">
        <v>0</v>
      </c>
      <c r="E419" s="95">
        <v>0</v>
      </c>
      <c r="F419" s="95">
        <v>0</v>
      </c>
      <c r="G419" s="95">
        <v>0</v>
      </c>
      <c r="H419" s="140">
        <v>0</v>
      </c>
      <c r="I419" s="243">
        <f t="shared" ref="I419:I441" si="13">SUM(G419+H419)</f>
        <v>0</v>
      </c>
    </row>
    <row r="420" spans="1:9" ht="10.5" customHeight="1" x14ac:dyDescent="0.15">
      <c r="A420" s="20"/>
      <c r="B420" s="99" t="s">
        <v>1051</v>
      </c>
      <c r="C420" s="80" t="s">
        <v>73</v>
      </c>
      <c r="D420" s="95">
        <v>0</v>
      </c>
      <c r="E420" s="95">
        <v>0</v>
      </c>
      <c r="F420" s="95">
        <v>0</v>
      </c>
      <c r="G420" s="95">
        <v>0</v>
      </c>
      <c r="H420" s="140">
        <v>0</v>
      </c>
      <c r="I420" s="243">
        <f t="shared" si="13"/>
        <v>0</v>
      </c>
    </row>
    <row r="421" spans="1:9" ht="10.5" customHeight="1" x14ac:dyDescent="0.15">
      <c r="A421" s="20"/>
      <c r="B421" s="99" t="s">
        <v>74</v>
      </c>
      <c r="C421" s="80" t="s">
        <v>75</v>
      </c>
      <c r="D421" s="95">
        <v>0</v>
      </c>
      <c r="E421" s="95">
        <v>0</v>
      </c>
      <c r="F421" s="95">
        <v>0</v>
      </c>
      <c r="G421" s="95">
        <v>0</v>
      </c>
      <c r="H421" s="140">
        <v>0</v>
      </c>
      <c r="I421" s="243">
        <f t="shared" si="13"/>
        <v>0</v>
      </c>
    </row>
    <row r="422" spans="1:9" ht="10.5" customHeight="1" x14ac:dyDescent="0.15">
      <c r="A422" s="20"/>
      <c r="B422" s="99" t="s">
        <v>76</v>
      </c>
      <c r="C422" s="80" t="s">
        <v>77</v>
      </c>
      <c r="D422" s="95">
        <v>0</v>
      </c>
      <c r="E422" s="95">
        <v>0</v>
      </c>
      <c r="F422" s="95">
        <v>0</v>
      </c>
      <c r="G422" s="95">
        <v>0</v>
      </c>
      <c r="H422" s="140">
        <v>0</v>
      </c>
      <c r="I422" s="243">
        <f t="shared" si="13"/>
        <v>0</v>
      </c>
    </row>
    <row r="423" spans="1:9" ht="10.5" customHeight="1" x14ac:dyDescent="0.15">
      <c r="A423" s="20"/>
      <c r="B423" s="99" t="s">
        <v>1052</v>
      </c>
      <c r="C423" s="80" t="s">
        <v>78</v>
      </c>
      <c r="D423" s="95">
        <v>0</v>
      </c>
      <c r="E423" s="95">
        <v>0</v>
      </c>
      <c r="F423" s="95">
        <v>0</v>
      </c>
      <c r="G423" s="95">
        <v>0</v>
      </c>
      <c r="H423" s="140">
        <v>0</v>
      </c>
      <c r="I423" s="243">
        <f t="shared" si="13"/>
        <v>0</v>
      </c>
    </row>
    <row r="424" spans="1:9" ht="10.5" customHeight="1" x14ac:dyDescent="0.15">
      <c r="A424" s="20"/>
      <c r="B424" s="75" t="s">
        <v>485</v>
      </c>
      <c r="C424" s="1" t="s">
        <v>508</v>
      </c>
      <c r="D424" s="95">
        <v>0</v>
      </c>
      <c r="E424" s="95">
        <v>0</v>
      </c>
      <c r="F424" s="95">
        <v>0</v>
      </c>
      <c r="G424" s="95">
        <v>0</v>
      </c>
      <c r="H424" s="140">
        <v>0</v>
      </c>
      <c r="I424" s="243">
        <f t="shared" si="13"/>
        <v>0</v>
      </c>
    </row>
    <row r="425" spans="1:9" ht="10.5" customHeight="1" x14ac:dyDescent="0.15">
      <c r="A425" s="20"/>
      <c r="B425" s="99" t="s">
        <v>1087</v>
      </c>
      <c r="C425" s="80" t="s">
        <v>595</v>
      </c>
      <c r="D425" s="95">
        <v>0</v>
      </c>
      <c r="E425" s="95">
        <v>0</v>
      </c>
      <c r="F425" s="95">
        <v>0</v>
      </c>
      <c r="G425" s="95">
        <v>0</v>
      </c>
      <c r="H425" s="140">
        <v>0</v>
      </c>
      <c r="I425" s="243">
        <f t="shared" si="13"/>
        <v>0</v>
      </c>
    </row>
    <row r="426" spans="1:9" ht="10.5" customHeight="1" x14ac:dyDescent="0.15">
      <c r="A426" s="20"/>
      <c r="B426" s="99" t="s">
        <v>1088</v>
      </c>
      <c r="C426" s="80" t="s">
        <v>597</v>
      </c>
      <c r="D426" s="95">
        <v>0</v>
      </c>
      <c r="E426" s="95">
        <v>0</v>
      </c>
      <c r="F426" s="95">
        <v>0</v>
      </c>
      <c r="G426" s="95">
        <v>0</v>
      </c>
      <c r="H426" s="140">
        <v>0</v>
      </c>
      <c r="I426" s="243">
        <f t="shared" si="13"/>
        <v>0</v>
      </c>
    </row>
    <row r="427" spans="1:9" ht="10.5" customHeight="1" x14ac:dyDescent="0.15">
      <c r="A427" s="20"/>
      <c r="B427" s="99" t="s">
        <v>598</v>
      </c>
      <c r="C427" s="80" t="s">
        <v>603</v>
      </c>
      <c r="D427" s="95">
        <v>0</v>
      </c>
      <c r="E427" s="95">
        <v>0</v>
      </c>
      <c r="F427" s="95">
        <v>0</v>
      </c>
      <c r="G427" s="95">
        <v>0</v>
      </c>
      <c r="H427" s="140">
        <v>0</v>
      </c>
      <c r="I427" s="243">
        <f t="shared" si="13"/>
        <v>0</v>
      </c>
    </row>
    <row r="428" spans="1:9" ht="10.5" customHeight="1" x14ac:dyDescent="0.15">
      <c r="A428" s="20"/>
      <c r="B428" s="99" t="s">
        <v>599</v>
      </c>
      <c r="C428" s="80" t="s">
        <v>135</v>
      </c>
      <c r="D428" s="95">
        <v>0</v>
      </c>
      <c r="E428" s="95">
        <v>0</v>
      </c>
      <c r="F428" s="95">
        <v>0</v>
      </c>
      <c r="G428" s="95">
        <v>0</v>
      </c>
      <c r="H428" s="140">
        <v>0</v>
      </c>
      <c r="I428" s="243">
        <f t="shared" si="13"/>
        <v>0</v>
      </c>
    </row>
    <row r="429" spans="1:9" ht="10.5" customHeight="1" x14ac:dyDescent="0.15">
      <c r="A429" s="20"/>
      <c r="B429" s="99" t="s">
        <v>600</v>
      </c>
      <c r="C429" s="80" t="s">
        <v>108</v>
      </c>
      <c r="D429" s="95">
        <v>0</v>
      </c>
      <c r="E429" s="95">
        <v>0</v>
      </c>
      <c r="F429" s="95">
        <v>0</v>
      </c>
      <c r="G429" s="95">
        <v>0</v>
      </c>
      <c r="H429" s="140">
        <v>0</v>
      </c>
      <c r="I429" s="243">
        <f t="shared" si="13"/>
        <v>0</v>
      </c>
    </row>
    <row r="430" spans="1:9" ht="10.5" customHeight="1" x14ac:dyDescent="0.15">
      <c r="A430" s="20"/>
      <c r="B430" s="99" t="s">
        <v>601</v>
      </c>
      <c r="C430" s="80" t="s">
        <v>109</v>
      </c>
      <c r="D430" s="95">
        <v>0</v>
      </c>
      <c r="E430" s="95">
        <v>0</v>
      </c>
      <c r="F430" s="95">
        <v>0</v>
      </c>
      <c r="G430" s="95">
        <v>0</v>
      </c>
      <c r="H430" s="140">
        <v>0</v>
      </c>
      <c r="I430" s="243">
        <f t="shared" si="13"/>
        <v>0</v>
      </c>
    </row>
    <row r="431" spans="1:9" ht="10.5" customHeight="1" x14ac:dyDescent="0.15">
      <c r="A431" s="20"/>
      <c r="B431" s="99" t="s">
        <v>1053</v>
      </c>
      <c r="C431" s="80" t="s">
        <v>110</v>
      </c>
      <c r="D431" s="95">
        <v>0</v>
      </c>
      <c r="E431" s="95">
        <v>0</v>
      </c>
      <c r="F431" s="95">
        <v>0</v>
      </c>
      <c r="G431" s="95">
        <v>0</v>
      </c>
      <c r="H431" s="140">
        <v>0</v>
      </c>
      <c r="I431" s="243">
        <f t="shared" si="13"/>
        <v>0</v>
      </c>
    </row>
    <row r="432" spans="1:9" ht="10.5" customHeight="1" x14ac:dyDescent="0.15">
      <c r="A432" s="20"/>
      <c r="B432" s="99" t="s">
        <v>602</v>
      </c>
      <c r="C432" s="80" t="s">
        <v>111</v>
      </c>
      <c r="D432" s="95">
        <v>0</v>
      </c>
      <c r="E432" s="95">
        <v>0</v>
      </c>
      <c r="F432" s="95">
        <v>0</v>
      </c>
      <c r="G432" s="95">
        <v>0</v>
      </c>
      <c r="H432" s="140">
        <v>0</v>
      </c>
      <c r="I432" s="243">
        <f t="shared" si="13"/>
        <v>0</v>
      </c>
    </row>
    <row r="433" spans="1:9" ht="10.5" customHeight="1" x14ac:dyDescent="0.15">
      <c r="A433" s="20"/>
      <c r="B433" s="99" t="s">
        <v>1054</v>
      </c>
      <c r="C433" s="80" t="s">
        <v>114</v>
      </c>
      <c r="D433" s="95">
        <v>0</v>
      </c>
      <c r="E433" s="95">
        <v>0</v>
      </c>
      <c r="F433" s="95">
        <v>0</v>
      </c>
      <c r="G433" s="95">
        <v>0</v>
      </c>
      <c r="H433" s="140">
        <v>0</v>
      </c>
      <c r="I433" s="243">
        <f t="shared" si="13"/>
        <v>0</v>
      </c>
    </row>
    <row r="434" spans="1:9" ht="10.5" customHeight="1" x14ac:dyDescent="0.15">
      <c r="A434" s="20"/>
      <c r="B434" s="99" t="s">
        <v>451</v>
      </c>
      <c r="C434" s="80" t="s">
        <v>119</v>
      </c>
      <c r="D434" s="95">
        <v>0</v>
      </c>
      <c r="E434" s="95">
        <v>0</v>
      </c>
      <c r="F434" s="95">
        <v>0</v>
      </c>
      <c r="G434" s="95">
        <v>0</v>
      </c>
      <c r="H434" s="140">
        <v>0</v>
      </c>
      <c r="I434" s="243">
        <f t="shared" si="13"/>
        <v>0</v>
      </c>
    </row>
    <row r="435" spans="1:9" ht="10.5" customHeight="1" x14ac:dyDescent="0.15">
      <c r="A435" s="20"/>
      <c r="B435" s="99" t="s">
        <v>447</v>
      </c>
      <c r="C435" s="80" t="s">
        <v>121</v>
      </c>
      <c r="D435" s="95">
        <v>0</v>
      </c>
      <c r="E435" s="95">
        <v>0</v>
      </c>
      <c r="F435" s="95">
        <v>0</v>
      </c>
      <c r="G435" s="95">
        <v>0</v>
      </c>
      <c r="H435" s="140">
        <v>0</v>
      </c>
      <c r="I435" s="243">
        <f t="shared" si="13"/>
        <v>0</v>
      </c>
    </row>
    <row r="436" spans="1:9" ht="10.5" customHeight="1" x14ac:dyDescent="0.15">
      <c r="A436" s="20"/>
      <c r="B436" s="99" t="s">
        <v>1055</v>
      </c>
      <c r="C436" s="80" t="s">
        <v>127</v>
      </c>
      <c r="D436" s="95">
        <v>0</v>
      </c>
      <c r="E436" s="95">
        <v>0</v>
      </c>
      <c r="F436" s="95">
        <v>0</v>
      </c>
      <c r="G436" s="95">
        <v>0</v>
      </c>
      <c r="H436" s="140">
        <v>0</v>
      </c>
      <c r="I436" s="243">
        <f t="shared" si="13"/>
        <v>0</v>
      </c>
    </row>
    <row r="437" spans="1:9" ht="10.5" customHeight="1" x14ac:dyDescent="0.15">
      <c r="A437" s="20"/>
      <c r="B437" s="99" t="s">
        <v>123</v>
      </c>
      <c r="C437" s="80" t="s">
        <v>128</v>
      </c>
      <c r="D437" s="95">
        <v>0</v>
      </c>
      <c r="E437" s="95">
        <v>0</v>
      </c>
      <c r="F437" s="95">
        <v>0</v>
      </c>
      <c r="G437" s="95">
        <v>0</v>
      </c>
      <c r="H437" s="140">
        <v>0</v>
      </c>
      <c r="I437" s="243">
        <f t="shared" si="13"/>
        <v>0</v>
      </c>
    </row>
    <row r="438" spans="1:9" ht="10.5" customHeight="1" x14ac:dyDescent="0.15">
      <c r="A438" s="20"/>
      <c r="B438" s="99" t="s">
        <v>124</v>
      </c>
      <c r="C438" s="80" t="s">
        <v>129</v>
      </c>
      <c r="D438" s="95">
        <v>0</v>
      </c>
      <c r="E438" s="95">
        <v>0</v>
      </c>
      <c r="F438" s="95">
        <v>0</v>
      </c>
      <c r="G438" s="95">
        <v>0</v>
      </c>
      <c r="H438" s="140">
        <v>0</v>
      </c>
      <c r="I438" s="243">
        <f t="shared" si="13"/>
        <v>0</v>
      </c>
    </row>
    <row r="439" spans="1:9" ht="10.5" customHeight="1" x14ac:dyDescent="0.15">
      <c r="A439" s="20"/>
      <c r="B439" s="99" t="s">
        <v>125</v>
      </c>
      <c r="C439" s="80" t="s">
        <v>130</v>
      </c>
      <c r="D439" s="95">
        <v>0</v>
      </c>
      <c r="E439" s="95">
        <v>0</v>
      </c>
      <c r="F439" s="95">
        <v>0</v>
      </c>
      <c r="G439" s="95">
        <v>0</v>
      </c>
      <c r="H439" s="140">
        <v>0</v>
      </c>
      <c r="I439" s="243">
        <f t="shared" si="13"/>
        <v>0</v>
      </c>
    </row>
    <row r="440" spans="1:9" ht="10.5" customHeight="1" x14ac:dyDescent="0.15">
      <c r="A440" s="20"/>
      <c r="B440" s="99" t="s">
        <v>126</v>
      </c>
      <c r="C440" s="80" t="s">
        <v>131</v>
      </c>
      <c r="D440" s="95">
        <v>0</v>
      </c>
      <c r="E440" s="95">
        <v>0</v>
      </c>
      <c r="F440" s="95">
        <v>0</v>
      </c>
      <c r="G440" s="95">
        <v>0</v>
      </c>
      <c r="H440" s="140">
        <v>0</v>
      </c>
      <c r="I440" s="243">
        <f t="shared" si="13"/>
        <v>0</v>
      </c>
    </row>
    <row r="441" spans="1:9" ht="10.5" customHeight="1" thickBot="1" x14ac:dyDescent="0.2">
      <c r="A441" s="20"/>
      <c r="B441" s="99" t="s">
        <v>449</v>
      </c>
      <c r="C441" s="80" t="s">
        <v>132</v>
      </c>
      <c r="D441" s="92">
        <v>0</v>
      </c>
      <c r="E441" s="92">
        <v>0</v>
      </c>
      <c r="F441" s="92">
        <v>0</v>
      </c>
      <c r="G441" s="92">
        <v>0</v>
      </c>
      <c r="H441" s="140">
        <v>0</v>
      </c>
      <c r="I441" s="243">
        <f t="shared" si="13"/>
        <v>0</v>
      </c>
    </row>
    <row r="442" spans="1:9" ht="10.5" customHeight="1" thickTop="1" thickBot="1" x14ac:dyDescent="0.2">
      <c r="A442" s="20"/>
      <c r="B442" s="99"/>
      <c r="C442" s="80" t="s">
        <v>474</v>
      </c>
      <c r="D442" s="111">
        <f>SUM(D417:D441)</f>
        <v>0</v>
      </c>
      <c r="E442" s="111">
        <f>SUM(E417:E441)</f>
        <v>0</v>
      </c>
      <c r="F442" s="111">
        <f>SUM(F417:F441)</f>
        <v>0</v>
      </c>
      <c r="G442" s="111">
        <f>SUM(G417:G441)</f>
        <v>0</v>
      </c>
      <c r="H442" s="111">
        <f>SUM(H417:H441)</f>
        <v>0</v>
      </c>
      <c r="I442" s="111">
        <f>G442+H442</f>
        <v>0</v>
      </c>
    </row>
    <row r="443" spans="1:9" ht="10.5" customHeight="1" thickTop="1" x14ac:dyDescent="0.15">
      <c r="A443" s="20"/>
      <c r="B443" s="99"/>
      <c r="C443" s="80"/>
      <c r="D443" s="3"/>
      <c r="E443" s="3"/>
      <c r="F443" s="3"/>
      <c r="G443" s="3"/>
      <c r="H443" s="3"/>
      <c r="I443" s="128"/>
    </row>
    <row r="444" spans="1:9" ht="10.5" customHeight="1" x14ac:dyDescent="0.15">
      <c r="A444" s="20" t="s">
        <v>475</v>
      </c>
      <c r="C444" s="80"/>
      <c r="D444" s="3"/>
      <c r="E444" s="3"/>
      <c r="F444" s="3"/>
      <c r="G444" s="3"/>
      <c r="H444" s="123"/>
    </row>
    <row r="445" spans="1:9" x14ac:dyDescent="0.15">
      <c r="B445" s="99" t="s">
        <v>1048</v>
      </c>
      <c r="C445" s="80" t="s">
        <v>1186</v>
      </c>
      <c r="D445" s="95">
        <v>0</v>
      </c>
      <c r="E445" s="95">
        <v>0</v>
      </c>
      <c r="F445" s="95">
        <v>0</v>
      </c>
      <c r="G445" s="95">
        <v>0</v>
      </c>
      <c r="H445" s="97">
        <v>0</v>
      </c>
      <c r="I445" s="240">
        <f>SUM(G445+H445)</f>
        <v>0</v>
      </c>
    </row>
    <row r="446" spans="1:9" x14ac:dyDescent="0.15">
      <c r="A446" s="80"/>
      <c r="B446" s="99" t="s">
        <v>1049</v>
      </c>
      <c r="C446" s="80" t="s">
        <v>1474</v>
      </c>
      <c r="D446" s="95">
        <v>0</v>
      </c>
      <c r="E446" s="95">
        <v>0</v>
      </c>
      <c r="F446" s="95">
        <v>0</v>
      </c>
      <c r="G446" s="95">
        <v>0</v>
      </c>
      <c r="H446" s="97">
        <v>0</v>
      </c>
      <c r="I446" s="240">
        <f>SUM(G446+H446)</f>
        <v>0</v>
      </c>
    </row>
    <row r="447" spans="1:9" ht="10.5" customHeight="1" x14ac:dyDescent="0.15">
      <c r="A447" s="20"/>
      <c r="B447" s="99" t="s">
        <v>1050</v>
      </c>
      <c r="C447" s="80" t="s">
        <v>72</v>
      </c>
      <c r="D447" s="95">
        <v>0</v>
      </c>
      <c r="E447" s="95">
        <v>0</v>
      </c>
      <c r="F447" s="95">
        <v>0</v>
      </c>
      <c r="G447" s="95">
        <v>0</v>
      </c>
      <c r="H447" s="95">
        <v>0</v>
      </c>
      <c r="I447" s="219">
        <f t="shared" ref="I447:I469" si="14">SUM(G447+H447)</f>
        <v>0</v>
      </c>
    </row>
    <row r="448" spans="1:9" ht="10.5" customHeight="1" x14ac:dyDescent="0.15">
      <c r="A448" s="20"/>
      <c r="B448" s="99" t="s">
        <v>1051</v>
      </c>
      <c r="C448" s="80" t="s">
        <v>73</v>
      </c>
      <c r="D448" s="95">
        <v>0</v>
      </c>
      <c r="E448" s="95">
        <v>0</v>
      </c>
      <c r="F448" s="95">
        <v>0</v>
      </c>
      <c r="G448" s="95">
        <v>0</v>
      </c>
      <c r="H448" s="95">
        <v>0</v>
      </c>
      <c r="I448" s="219">
        <f t="shared" si="14"/>
        <v>0</v>
      </c>
    </row>
    <row r="449" spans="1:9" ht="10.5" customHeight="1" x14ac:dyDescent="0.15">
      <c r="A449" s="20"/>
      <c r="B449" s="99" t="s">
        <v>74</v>
      </c>
      <c r="C449" s="80" t="s">
        <v>75</v>
      </c>
      <c r="D449" s="95">
        <v>0</v>
      </c>
      <c r="E449" s="95">
        <v>0</v>
      </c>
      <c r="F449" s="95">
        <v>0</v>
      </c>
      <c r="G449" s="95">
        <v>0</v>
      </c>
      <c r="H449" s="95">
        <v>0</v>
      </c>
      <c r="I449" s="219">
        <f t="shared" si="14"/>
        <v>0</v>
      </c>
    </row>
    <row r="450" spans="1:9" ht="10.5" customHeight="1" x14ac:dyDescent="0.15">
      <c r="A450" s="20"/>
      <c r="B450" s="99" t="s">
        <v>76</v>
      </c>
      <c r="C450" s="80" t="s">
        <v>77</v>
      </c>
      <c r="D450" s="95">
        <v>0</v>
      </c>
      <c r="E450" s="95">
        <v>0</v>
      </c>
      <c r="F450" s="95">
        <v>0</v>
      </c>
      <c r="G450" s="95">
        <v>0</v>
      </c>
      <c r="H450" s="95">
        <v>0</v>
      </c>
      <c r="I450" s="219">
        <f t="shared" si="14"/>
        <v>0</v>
      </c>
    </row>
    <row r="451" spans="1:9" ht="10.5" customHeight="1" x14ac:dyDescent="0.15">
      <c r="A451" s="20"/>
      <c r="B451" s="99" t="s">
        <v>1052</v>
      </c>
      <c r="C451" s="80" t="s">
        <v>78</v>
      </c>
      <c r="D451" s="95">
        <v>0</v>
      </c>
      <c r="E451" s="95">
        <v>0</v>
      </c>
      <c r="F451" s="95">
        <v>0</v>
      </c>
      <c r="G451" s="95">
        <v>0</v>
      </c>
      <c r="H451" s="95">
        <v>0</v>
      </c>
      <c r="I451" s="219">
        <f t="shared" si="14"/>
        <v>0</v>
      </c>
    </row>
    <row r="452" spans="1:9" ht="10.5" customHeight="1" x14ac:dyDescent="0.15">
      <c r="A452" s="20"/>
      <c r="B452" s="75" t="s">
        <v>485</v>
      </c>
      <c r="C452" s="1" t="s">
        <v>508</v>
      </c>
      <c r="D452" s="95">
        <v>0</v>
      </c>
      <c r="E452" s="95">
        <v>0</v>
      </c>
      <c r="F452" s="95">
        <v>0</v>
      </c>
      <c r="G452" s="95">
        <v>0</v>
      </c>
      <c r="H452" s="95">
        <v>0</v>
      </c>
      <c r="I452" s="219">
        <f t="shared" si="14"/>
        <v>0</v>
      </c>
    </row>
    <row r="453" spans="1:9" ht="10.5" customHeight="1" x14ac:dyDescent="0.15">
      <c r="A453" s="20"/>
      <c r="B453" s="99" t="s">
        <v>1087</v>
      </c>
      <c r="C453" s="80" t="s">
        <v>595</v>
      </c>
      <c r="D453" s="95">
        <v>0</v>
      </c>
      <c r="E453" s="95">
        <v>0</v>
      </c>
      <c r="F453" s="95">
        <v>0</v>
      </c>
      <c r="G453" s="95">
        <v>0</v>
      </c>
      <c r="H453" s="95">
        <v>0</v>
      </c>
      <c r="I453" s="219">
        <f t="shared" si="14"/>
        <v>0</v>
      </c>
    </row>
    <row r="454" spans="1:9" ht="10.5" customHeight="1" x14ac:dyDescent="0.15">
      <c r="A454" s="20"/>
      <c r="B454" s="99" t="s">
        <v>1088</v>
      </c>
      <c r="C454" s="80" t="s">
        <v>597</v>
      </c>
      <c r="D454" s="95">
        <v>0</v>
      </c>
      <c r="E454" s="95">
        <v>0</v>
      </c>
      <c r="F454" s="95">
        <v>0</v>
      </c>
      <c r="G454" s="95">
        <v>0</v>
      </c>
      <c r="H454" s="95">
        <v>0</v>
      </c>
      <c r="I454" s="219">
        <f t="shared" si="14"/>
        <v>0</v>
      </c>
    </row>
    <row r="455" spans="1:9" ht="10.5" customHeight="1" x14ac:dyDescent="0.15">
      <c r="A455" s="20"/>
      <c r="B455" s="99" t="s">
        <v>598</v>
      </c>
      <c r="C455" s="80" t="s">
        <v>603</v>
      </c>
      <c r="D455" s="95">
        <v>0</v>
      </c>
      <c r="E455" s="95">
        <v>0</v>
      </c>
      <c r="F455" s="95">
        <v>0</v>
      </c>
      <c r="G455" s="95">
        <v>0</v>
      </c>
      <c r="H455" s="95">
        <v>0</v>
      </c>
      <c r="I455" s="219">
        <f t="shared" si="14"/>
        <v>0</v>
      </c>
    </row>
    <row r="456" spans="1:9" ht="10.5" customHeight="1" x14ac:dyDescent="0.15">
      <c r="A456" s="20"/>
      <c r="B456" s="99" t="s">
        <v>599</v>
      </c>
      <c r="C456" s="80" t="s">
        <v>135</v>
      </c>
      <c r="D456" s="95">
        <v>0</v>
      </c>
      <c r="E456" s="95">
        <v>0</v>
      </c>
      <c r="F456" s="95">
        <v>0</v>
      </c>
      <c r="G456" s="95">
        <v>0</v>
      </c>
      <c r="H456" s="95">
        <v>0</v>
      </c>
      <c r="I456" s="219">
        <f t="shared" si="14"/>
        <v>0</v>
      </c>
    </row>
    <row r="457" spans="1:9" ht="10.5" customHeight="1" x14ac:dyDescent="0.15">
      <c r="A457" s="20"/>
      <c r="B457" s="99" t="s">
        <v>600</v>
      </c>
      <c r="C457" s="80" t="s">
        <v>108</v>
      </c>
      <c r="D457" s="95">
        <v>0</v>
      </c>
      <c r="E457" s="95">
        <v>0</v>
      </c>
      <c r="F457" s="95">
        <v>0</v>
      </c>
      <c r="G457" s="95">
        <v>0</v>
      </c>
      <c r="H457" s="95">
        <v>0</v>
      </c>
      <c r="I457" s="219">
        <f t="shared" si="14"/>
        <v>0</v>
      </c>
    </row>
    <row r="458" spans="1:9" ht="10.5" customHeight="1" x14ac:dyDescent="0.15">
      <c r="A458" s="20"/>
      <c r="B458" s="99" t="s">
        <v>601</v>
      </c>
      <c r="C458" s="80" t="s">
        <v>109</v>
      </c>
      <c r="D458" s="95">
        <v>0</v>
      </c>
      <c r="E458" s="95">
        <v>0</v>
      </c>
      <c r="F458" s="95">
        <v>0</v>
      </c>
      <c r="G458" s="95">
        <v>0</v>
      </c>
      <c r="H458" s="95">
        <v>0</v>
      </c>
      <c r="I458" s="219">
        <f t="shared" si="14"/>
        <v>0</v>
      </c>
    </row>
    <row r="459" spans="1:9" ht="10.5" customHeight="1" x14ac:dyDescent="0.15">
      <c r="A459" s="20"/>
      <c r="B459" s="99" t="s">
        <v>1053</v>
      </c>
      <c r="C459" s="80" t="s">
        <v>110</v>
      </c>
      <c r="D459" s="95">
        <v>0</v>
      </c>
      <c r="E459" s="95">
        <v>0</v>
      </c>
      <c r="F459" s="95">
        <v>0</v>
      </c>
      <c r="G459" s="95">
        <v>0</v>
      </c>
      <c r="H459" s="95">
        <v>0</v>
      </c>
      <c r="I459" s="219">
        <f t="shared" si="14"/>
        <v>0</v>
      </c>
    </row>
    <row r="460" spans="1:9" ht="10.5" customHeight="1" x14ac:dyDescent="0.15">
      <c r="A460" s="20"/>
      <c r="B460" s="99" t="s">
        <v>476</v>
      </c>
      <c r="C460" s="80" t="s">
        <v>953</v>
      </c>
      <c r="D460" s="95">
        <v>0</v>
      </c>
      <c r="E460" s="95">
        <v>0</v>
      </c>
      <c r="F460" s="95">
        <v>0</v>
      </c>
      <c r="G460" s="95">
        <v>0</v>
      </c>
      <c r="H460" s="95">
        <v>0</v>
      </c>
      <c r="I460" s="219">
        <f t="shared" si="14"/>
        <v>0</v>
      </c>
    </row>
    <row r="461" spans="1:9" ht="10.5" customHeight="1" x14ac:dyDescent="0.15">
      <c r="A461" s="20"/>
      <c r="B461" s="99" t="s">
        <v>602</v>
      </c>
      <c r="C461" s="80" t="s">
        <v>111</v>
      </c>
      <c r="D461" s="95">
        <v>0</v>
      </c>
      <c r="E461" s="95">
        <v>0</v>
      </c>
      <c r="F461" s="95">
        <v>0</v>
      </c>
      <c r="G461" s="95">
        <v>0</v>
      </c>
      <c r="H461" s="95">
        <v>0</v>
      </c>
      <c r="I461" s="219">
        <f t="shared" si="14"/>
        <v>0</v>
      </c>
    </row>
    <row r="462" spans="1:9" ht="10.5" customHeight="1" x14ac:dyDescent="0.15">
      <c r="A462" s="20"/>
      <c r="B462" s="99" t="s">
        <v>1054</v>
      </c>
      <c r="C462" s="80" t="s">
        <v>114</v>
      </c>
      <c r="D462" s="95">
        <v>0</v>
      </c>
      <c r="E462" s="95">
        <v>0</v>
      </c>
      <c r="F462" s="95">
        <v>0</v>
      </c>
      <c r="G462" s="95">
        <v>0</v>
      </c>
      <c r="H462" s="95">
        <v>0</v>
      </c>
      <c r="I462" s="219">
        <f t="shared" si="14"/>
        <v>0</v>
      </c>
    </row>
    <row r="463" spans="1:9" ht="10.5" customHeight="1" x14ac:dyDescent="0.15">
      <c r="A463" s="20"/>
      <c r="B463" s="99" t="s">
        <v>451</v>
      </c>
      <c r="C463" s="80" t="s">
        <v>119</v>
      </c>
      <c r="D463" s="95">
        <v>0</v>
      </c>
      <c r="E463" s="95">
        <v>0</v>
      </c>
      <c r="F463" s="95">
        <v>0</v>
      </c>
      <c r="G463" s="95">
        <v>0</v>
      </c>
      <c r="H463" s="95">
        <v>0</v>
      </c>
      <c r="I463" s="219">
        <f t="shared" si="14"/>
        <v>0</v>
      </c>
    </row>
    <row r="464" spans="1:9" ht="10.5" customHeight="1" x14ac:dyDescent="0.15">
      <c r="A464" s="20"/>
      <c r="B464" s="99" t="s">
        <v>447</v>
      </c>
      <c r="C464" s="80" t="s">
        <v>121</v>
      </c>
      <c r="D464" s="95">
        <v>0</v>
      </c>
      <c r="E464" s="95">
        <v>0</v>
      </c>
      <c r="F464" s="95">
        <v>0</v>
      </c>
      <c r="G464" s="95">
        <v>0</v>
      </c>
      <c r="H464" s="95">
        <v>0</v>
      </c>
      <c r="I464" s="219">
        <f t="shared" si="14"/>
        <v>0</v>
      </c>
    </row>
    <row r="465" spans="1:9" ht="10.5" customHeight="1" x14ac:dyDescent="0.15">
      <c r="A465" s="20"/>
      <c r="B465" s="99" t="s">
        <v>1055</v>
      </c>
      <c r="C465" s="80" t="s">
        <v>127</v>
      </c>
      <c r="D465" s="95">
        <v>0</v>
      </c>
      <c r="E465" s="95">
        <v>0</v>
      </c>
      <c r="F465" s="95">
        <v>0</v>
      </c>
      <c r="G465" s="95">
        <v>0</v>
      </c>
      <c r="H465" s="95">
        <v>0</v>
      </c>
      <c r="I465" s="219">
        <f t="shared" si="14"/>
        <v>0</v>
      </c>
    </row>
    <row r="466" spans="1:9" ht="10.5" customHeight="1" x14ac:dyDescent="0.15">
      <c r="A466" s="20"/>
      <c r="B466" s="99" t="s">
        <v>123</v>
      </c>
      <c r="C466" s="80" t="s">
        <v>128</v>
      </c>
      <c r="D466" s="95">
        <v>0</v>
      </c>
      <c r="E466" s="95">
        <v>0</v>
      </c>
      <c r="F466" s="95">
        <v>0</v>
      </c>
      <c r="G466" s="95">
        <v>0</v>
      </c>
      <c r="H466" s="95">
        <v>0</v>
      </c>
      <c r="I466" s="219">
        <f t="shared" si="14"/>
        <v>0</v>
      </c>
    </row>
    <row r="467" spans="1:9" ht="10.5" customHeight="1" x14ac:dyDescent="0.15">
      <c r="A467" s="20"/>
      <c r="B467" s="99" t="s">
        <v>124</v>
      </c>
      <c r="C467" s="80" t="s">
        <v>129</v>
      </c>
      <c r="D467" s="95">
        <v>0</v>
      </c>
      <c r="E467" s="95">
        <v>0</v>
      </c>
      <c r="F467" s="95">
        <v>0</v>
      </c>
      <c r="G467" s="95">
        <v>0</v>
      </c>
      <c r="H467" s="95">
        <v>0</v>
      </c>
      <c r="I467" s="219">
        <f t="shared" si="14"/>
        <v>0</v>
      </c>
    </row>
    <row r="468" spans="1:9" ht="10.5" customHeight="1" x14ac:dyDescent="0.15">
      <c r="A468" s="20"/>
      <c r="B468" s="99" t="s">
        <v>125</v>
      </c>
      <c r="C468" s="80" t="s">
        <v>130</v>
      </c>
      <c r="D468" s="95">
        <v>0</v>
      </c>
      <c r="E468" s="95">
        <v>0</v>
      </c>
      <c r="F468" s="95">
        <v>0</v>
      </c>
      <c r="G468" s="95">
        <v>0</v>
      </c>
      <c r="H468" s="95">
        <v>0</v>
      </c>
      <c r="I468" s="219">
        <f t="shared" si="14"/>
        <v>0</v>
      </c>
    </row>
    <row r="469" spans="1:9" ht="10.5" customHeight="1" x14ac:dyDescent="0.15">
      <c r="A469" s="20"/>
      <c r="B469" s="99" t="s">
        <v>126</v>
      </c>
      <c r="C469" s="80" t="s">
        <v>131</v>
      </c>
      <c r="D469" s="95">
        <v>0</v>
      </c>
      <c r="E469" s="95">
        <v>0</v>
      </c>
      <c r="F469" s="95">
        <v>0</v>
      </c>
      <c r="G469" s="95">
        <v>0</v>
      </c>
      <c r="H469" s="95">
        <v>0</v>
      </c>
      <c r="I469" s="219">
        <f t="shared" si="14"/>
        <v>0</v>
      </c>
    </row>
    <row r="470" spans="1:9" ht="10.5" customHeight="1" thickBot="1" x14ac:dyDescent="0.2">
      <c r="A470" s="20"/>
      <c r="B470" s="99" t="s">
        <v>449</v>
      </c>
      <c r="C470" s="80" t="s">
        <v>132</v>
      </c>
      <c r="D470" s="92">
        <v>0</v>
      </c>
      <c r="E470" s="92">
        <v>0</v>
      </c>
      <c r="F470" s="92">
        <v>0</v>
      </c>
      <c r="G470" s="140">
        <v>0</v>
      </c>
      <c r="H470" s="92">
        <v>0</v>
      </c>
      <c r="I470" s="244">
        <f>SUM(G470+H470)</f>
        <v>0</v>
      </c>
    </row>
    <row r="471" spans="1:9" ht="10.5" customHeight="1" thickTop="1" thickBot="1" x14ac:dyDescent="0.2">
      <c r="A471" s="20"/>
      <c r="B471" s="99"/>
      <c r="C471" s="80" t="s">
        <v>477</v>
      </c>
      <c r="D471" s="111">
        <f>SUM(D445:D470)</f>
        <v>0</v>
      </c>
      <c r="E471" s="111">
        <f>SUM(E445:E470)</f>
        <v>0</v>
      </c>
      <c r="F471" s="111">
        <f>SUM(F445:F470)</f>
        <v>0</v>
      </c>
      <c r="G471" s="111">
        <f>SUM(G445:G470)</f>
        <v>0</v>
      </c>
      <c r="H471" s="111">
        <f>SUM(H445:H470)</f>
        <v>0</v>
      </c>
      <c r="I471" s="111">
        <f>G471+H471</f>
        <v>0</v>
      </c>
    </row>
    <row r="472" spans="1:9" ht="10.5" customHeight="1" thickTop="1" x14ac:dyDescent="0.15">
      <c r="A472" s="20"/>
      <c r="B472" s="99"/>
      <c r="C472" s="80"/>
      <c r="D472" s="3"/>
      <c r="E472" s="3"/>
      <c r="F472" s="3"/>
      <c r="G472" s="3"/>
    </row>
    <row r="473" spans="1:9" ht="10.5" customHeight="1" x14ac:dyDescent="0.15">
      <c r="A473" s="20" t="s">
        <v>207</v>
      </c>
      <c r="C473" s="80"/>
      <c r="D473" s="3"/>
      <c r="E473" s="3"/>
      <c r="F473" s="3"/>
      <c r="G473" s="3"/>
    </row>
    <row r="474" spans="1:9" x14ac:dyDescent="0.15">
      <c r="B474" s="99" t="s">
        <v>1048</v>
      </c>
      <c r="C474" s="80" t="s">
        <v>1186</v>
      </c>
      <c r="D474" s="95">
        <v>0</v>
      </c>
      <c r="E474" s="95">
        <v>0</v>
      </c>
      <c r="F474" s="95">
        <v>0</v>
      </c>
      <c r="G474" s="95">
        <v>0</v>
      </c>
      <c r="H474" s="97">
        <v>0</v>
      </c>
      <c r="I474" s="240">
        <f>SUM(G474+H474)</f>
        <v>0</v>
      </c>
    </row>
    <row r="475" spans="1:9" x14ac:dyDescent="0.15">
      <c r="A475" s="80"/>
      <c r="B475" s="99" t="s">
        <v>1049</v>
      </c>
      <c r="C475" s="80" t="s">
        <v>1474</v>
      </c>
      <c r="D475" s="95">
        <v>0</v>
      </c>
      <c r="E475" s="95">
        <v>0</v>
      </c>
      <c r="F475" s="95">
        <v>0</v>
      </c>
      <c r="G475" s="95">
        <v>0</v>
      </c>
      <c r="H475" s="97">
        <v>0</v>
      </c>
      <c r="I475" s="240">
        <f>SUM(G475+H475)</f>
        <v>0</v>
      </c>
    </row>
    <row r="476" spans="1:9" ht="10.5" customHeight="1" x14ac:dyDescent="0.15">
      <c r="A476" s="20"/>
      <c r="B476" s="99" t="s">
        <v>1050</v>
      </c>
      <c r="C476" s="80" t="s">
        <v>72</v>
      </c>
      <c r="D476" s="95">
        <v>0</v>
      </c>
      <c r="E476" s="95">
        <v>0</v>
      </c>
      <c r="F476" s="95">
        <v>0</v>
      </c>
      <c r="G476" s="95">
        <v>0</v>
      </c>
      <c r="H476" s="140">
        <v>0</v>
      </c>
      <c r="I476" s="243">
        <f t="shared" ref="I476:I491" si="15">SUM(G476+H476)</f>
        <v>0</v>
      </c>
    </row>
    <row r="477" spans="1:9" ht="10.5" customHeight="1" x14ac:dyDescent="0.15">
      <c r="A477" s="20"/>
      <c r="B477" s="99" t="s">
        <v>1051</v>
      </c>
      <c r="C477" s="80" t="s">
        <v>73</v>
      </c>
      <c r="D477" s="95">
        <v>0</v>
      </c>
      <c r="E477" s="95">
        <v>0</v>
      </c>
      <c r="F477" s="95">
        <v>0</v>
      </c>
      <c r="G477" s="95">
        <v>0</v>
      </c>
      <c r="H477" s="140">
        <v>0</v>
      </c>
      <c r="I477" s="243">
        <f t="shared" si="15"/>
        <v>0</v>
      </c>
    </row>
    <row r="478" spans="1:9" ht="10.5" customHeight="1" x14ac:dyDescent="0.15">
      <c r="A478" s="20"/>
      <c r="B478" s="99" t="s">
        <v>74</v>
      </c>
      <c r="C478" s="80" t="s">
        <v>75</v>
      </c>
      <c r="D478" s="95">
        <v>0</v>
      </c>
      <c r="E478" s="95">
        <v>0</v>
      </c>
      <c r="F478" s="95">
        <v>0</v>
      </c>
      <c r="G478" s="95">
        <v>0</v>
      </c>
      <c r="H478" s="140">
        <v>0</v>
      </c>
      <c r="I478" s="243">
        <f t="shared" si="15"/>
        <v>0</v>
      </c>
    </row>
    <row r="479" spans="1:9" ht="10.5" customHeight="1" x14ac:dyDescent="0.15">
      <c r="A479" s="20"/>
      <c r="B479" s="99" t="s">
        <v>76</v>
      </c>
      <c r="C479" s="80" t="s">
        <v>77</v>
      </c>
      <c r="D479" s="95">
        <v>0</v>
      </c>
      <c r="E479" s="95">
        <v>0</v>
      </c>
      <c r="F479" s="95">
        <v>0</v>
      </c>
      <c r="G479" s="95">
        <v>0</v>
      </c>
      <c r="H479" s="140">
        <v>0</v>
      </c>
      <c r="I479" s="243">
        <f t="shared" si="15"/>
        <v>0</v>
      </c>
    </row>
    <row r="480" spans="1:9" ht="10.5" customHeight="1" x14ac:dyDescent="0.15">
      <c r="A480" s="20"/>
      <c r="B480" s="99" t="s">
        <v>1052</v>
      </c>
      <c r="C480" s="80" t="s">
        <v>78</v>
      </c>
      <c r="D480" s="95">
        <v>0</v>
      </c>
      <c r="E480" s="95">
        <v>0</v>
      </c>
      <c r="F480" s="95">
        <v>0</v>
      </c>
      <c r="G480" s="95">
        <v>0</v>
      </c>
      <c r="H480" s="140">
        <v>0</v>
      </c>
      <c r="I480" s="243">
        <f t="shared" si="15"/>
        <v>0</v>
      </c>
    </row>
    <row r="481" spans="1:9" ht="10.5" customHeight="1" x14ac:dyDescent="0.15">
      <c r="A481" s="20"/>
      <c r="B481" s="75" t="s">
        <v>485</v>
      </c>
      <c r="C481" s="1" t="s">
        <v>508</v>
      </c>
      <c r="D481" s="95">
        <v>0</v>
      </c>
      <c r="E481" s="95">
        <v>0</v>
      </c>
      <c r="F481" s="95">
        <v>0</v>
      </c>
      <c r="G481" s="95">
        <v>0</v>
      </c>
      <c r="H481" s="140">
        <v>0</v>
      </c>
      <c r="I481" s="243">
        <f t="shared" si="15"/>
        <v>0</v>
      </c>
    </row>
    <row r="482" spans="1:9" ht="10.5" customHeight="1" x14ac:dyDescent="0.15">
      <c r="A482" s="20"/>
      <c r="B482" s="99" t="s">
        <v>1088</v>
      </c>
      <c r="C482" s="80" t="s">
        <v>597</v>
      </c>
      <c r="D482" s="95">
        <v>0</v>
      </c>
      <c r="E482" s="95">
        <v>0</v>
      </c>
      <c r="F482" s="95">
        <v>0</v>
      </c>
      <c r="G482" s="95">
        <v>0</v>
      </c>
      <c r="H482" s="140">
        <v>0</v>
      </c>
      <c r="I482" s="243">
        <f t="shared" si="15"/>
        <v>0</v>
      </c>
    </row>
    <row r="483" spans="1:9" ht="10.5" customHeight="1" x14ac:dyDescent="0.15">
      <c r="A483" s="20"/>
      <c r="B483" s="99" t="s">
        <v>1053</v>
      </c>
      <c r="C483" s="80" t="s">
        <v>110</v>
      </c>
      <c r="D483" s="95">
        <v>0</v>
      </c>
      <c r="E483" s="95">
        <v>0</v>
      </c>
      <c r="F483" s="95">
        <v>0</v>
      </c>
      <c r="G483" s="95">
        <v>0</v>
      </c>
      <c r="H483" s="140">
        <v>0</v>
      </c>
      <c r="I483" s="243">
        <f t="shared" si="15"/>
        <v>0</v>
      </c>
    </row>
    <row r="484" spans="1:9" ht="10.5" customHeight="1" x14ac:dyDescent="0.15">
      <c r="A484" s="20"/>
      <c r="B484" s="99" t="s">
        <v>602</v>
      </c>
      <c r="C484" s="80" t="s">
        <v>111</v>
      </c>
      <c r="D484" s="95">
        <v>0</v>
      </c>
      <c r="E484" s="95">
        <v>0</v>
      </c>
      <c r="F484" s="95">
        <v>0</v>
      </c>
      <c r="G484" s="95">
        <v>0</v>
      </c>
      <c r="H484" s="140">
        <v>0</v>
      </c>
      <c r="I484" s="243">
        <f t="shared" si="15"/>
        <v>0</v>
      </c>
    </row>
    <row r="485" spans="1:9" ht="10.5" customHeight="1" x14ac:dyDescent="0.15">
      <c r="A485" s="20"/>
      <c r="B485" s="99" t="s">
        <v>1054</v>
      </c>
      <c r="C485" s="80" t="s">
        <v>114</v>
      </c>
      <c r="D485" s="95">
        <v>0</v>
      </c>
      <c r="E485" s="95">
        <v>0</v>
      </c>
      <c r="F485" s="95">
        <v>0</v>
      </c>
      <c r="G485" s="95">
        <v>0</v>
      </c>
      <c r="H485" s="140">
        <v>0</v>
      </c>
      <c r="I485" s="243">
        <f t="shared" si="15"/>
        <v>0</v>
      </c>
    </row>
    <row r="486" spans="1:9" ht="10.5" customHeight="1" x14ac:dyDescent="0.15">
      <c r="A486" s="20"/>
      <c r="B486" s="99" t="s">
        <v>451</v>
      </c>
      <c r="C486" s="80" t="s">
        <v>119</v>
      </c>
      <c r="D486" s="95">
        <v>0</v>
      </c>
      <c r="E486" s="95">
        <v>0</v>
      </c>
      <c r="F486" s="95">
        <v>0</v>
      </c>
      <c r="G486" s="95">
        <v>0</v>
      </c>
      <c r="H486" s="140">
        <v>0</v>
      </c>
      <c r="I486" s="243">
        <f t="shared" si="15"/>
        <v>0</v>
      </c>
    </row>
    <row r="487" spans="1:9" ht="10.5" customHeight="1" x14ac:dyDescent="0.15">
      <c r="A487" s="20"/>
      <c r="B487" s="99" t="s">
        <v>447</v>
      </c>
      <c r="C487" s="80" t="s">
        <v>121</v>
      </c>
      <c r="D487" s="95">
        <v>0</v>
      </c>
      <c r="E487" s="95">
        <v>0</v>
      </c>
      <c r="F487" s="95">
        <v>0</v>
      </c>
      <c r="G487" s="95">
        <v>0</v>
      </c>
      <c r="H487" s="140">
        <v>0</v>
      </c>
      <c r="I487" s="243">
        <f t="shared" si="15"/>
        <v>0</v>
      </c>
    </row>
    <row r="488" spans="1:9" ht="10.5" customHeight="1" x14ac:dyDescent="0.15">
      <c r="A488" s="20"/>
      <c r="B488" s="99" t="s">
        <v>1055</v>
      </c>
      <c r="C488" s="80" t="s">
        <v>127</v>
      </c>
      <c r="D488" s="95">
        <v>0</v>
      </c>
      <c r="E488" s="95">
        <v>0</v>
      </c>
      <c r="F488" s="95">
        <v>0</v>
      </c>
      <c r="G488" s="95">
        <v>0</v>
      </c>
      <c r="H488" s="140">
        <v>0</v>
      </c>
      <c r="I488" s="243">
        <f t="shared" si="15"/>
        <v>0</v>
      </c>
    </row>
    <row r="489" spans="1:9" ht="10.5" customHeight="1" x14ac:dyDescent="0.15">
      <c r="A489" s="20"/>
      <c r="B489" s="99" t="s">
        <v>123</v>
      </c>
      <c r="C489" s="80" t="s">
        <v>128</v>
      </c>
      <c r="D489" s="95">
        <v>0</v>
      </c>
      <c r="E489" s="95">
        <v>0</v>
      </c>
      <c r="F489" s="95">
        <v>0</v>
      </c>
      <c r="G489" s="95">
        <v>0</v>
      </c>
      <c r="H489" s="140">
        <v>0</v>
      </c>
      <c r="I489" s="243">
        <f t="shared" si="15"/>
        <v>0</v>
      </c>
    </row>
    <row r="490" spans="1:9" ht="10.5" customHeight="1" x14ac:dyDescent="0.15">
      <c r="A490" s="20"/>
      <c r="B490" s="99" t="s">
        <v>124</v>
      </c>
      <c r="C490" s="80" t="s">
        <v>129</v>
      </c>
      <c r="D490" s="95">
        <v>0</v>
      </c>
      <c r="E490" s="95">
        <v>0</v>
      </c>
      <c r="F490" s="95">
        <v>0</v>
      </c>
      <c r="G490" s="95">
        <v>0</v>
      </c>
      <c r="H490" s="140">
        <v>0</v>
      </c>
      <c r="I490" s="243">
        <f t="shared" si="15"/>
        <v>0</v>
      </c>
    </row>
    <row r="491" spans="1:9" ht="10.5" customHeight="1" thickBot="1" x14ac:dyDescent="0.2">
      <c r="A491" s="20"/>
      <c r="B491" s="99" t="s">
        <v>125</v>
      </c>
      <c r="C491" s="80" t="s">
        <v>130</v>
      </c>
      <c r="D491" s="95">
        <v>0</v>
      </c>
      <c r="E491" s="95">
        <v>0</v>
      </c>
      <c r="F491" s="95">
        <v>0</v>
      </c>
      <c r="G491" s="95">
        <v>0</v>
      </c>
      <c r="H491" s="140">
        <v>0</v>
      </c>
      <c r="I491" s="243">
        <f t="shared" si="15"/>
        <v>0</v>
      </c>
    </row>
    <row r="492" spans="1:9" ht="10.5" customHeight="1" thickTop="1" thickBot="1" x14ac:dyDescent="0.2">
      <c r="A492" s="20"/>
      <c r="B492" s="99"/>
      <c r="C492" s="80" t="s">
        <v>242</v>
      </c>
      <c r="D492" s="111">
        <f>SUM(D474:D491)</f>
        <v>0</v>
      </c>
      <c r="E492" s="111">
        <f>SUM(E474:E491)</f>
        <v>0</v>
      </c>
      <c r="F492" s="111">
        <f>SUM(F474:F491)</f>
        <v>0</v>
      </c>
      <c r="G492" s="111">
        <f>SUM(G474:G491)</f>
        <v>0</v>
      </c>
      <c r="H492" s="111">
        <f>SUM(H474:H491)</f>
        <v>0</v>
      </c>
      <c r="I492" s="111">
        <f>G492+H492</f>
        <v>0</v>
      </c>
    </row>
    <row r="493" spans="1:9" ht="10.5" customHeight="1" thickTop="1" x14ac:dyDescent="0.15">
      <c r="A493" s="20"/>
      <c r="B493" s="99"/>
      <c r="C493" s="80"/>
      <c r="D493" s="3"/>
      <c r="E493" s="3"/>
      <c r="F493" s="3"/>
      <c r="G493" s="3"/>
    </row>
    <row r="494" spans="1:9" ht="10.5" customHeight="1" x14ac:dyDescent="0.15">
      <c r="A494" s="20" t="s">
        <v>206</v>
      </c>
      <c r="C494" s="80"/>
      <c r="D494" s="3"/>
      <c r="E494" s="3"/>
      <c r="F494" s="3"/>
      <c r="G494" s="3"/>
    </row>
    <row r="495" spans="1:9" x14ac:dyDescent="0.15">
      <c r="B495" s="99" t="s">
        <v>1048</v>
      </c>
      <c r="C495" s="80" t="s">
        <v>1186</v>
      </c>
      <c r="D495" s="95">
        <v>0</v>
      </c>
      <c r="E495" s="95">
        <v>0</v>
      </c>
      <c r="F495" s="95">
        <v>0</v>
      </c>
      <c r="G495" s="95">
        <v>0</v>
      </c>
      <c r="H495" s="97">
        <v>0</v>
      </c>
      <c r="I495" s="240">
        <f>SUM(G495+H495)</f>
        <v>0</v>
      </c>
    </row>
    <row r="496" spans="1:9" x14ac:dyDescent="0.15">
      <c r="A496" s="80"/>
      <c r="B496" s="99" t="s">
        <v>1049</v>
      </c>
      <c r="C496" s="80" t="s">
        <v>1474</v>
      </c>
      <c r="D496" s="95">
        <v>0</v>
      </c>
      <c r="E496" s="95">
        <v>0</v>
      </c>
      <c r="F496" s="95">
        <v>0</v>
      </c>
      <c r="G496" s="95">
        <v>0</v>
      </c>
      <c r="H496" s="97">
        <v>0</v>
      </c>
      <c r="I496" s="240">
        <f>SUM(G496+H496)</f>
        <v>0</v>
      </c>
    </row>
    <row r="497" spans="1:9" ht="10.5" customHeight="1" x14ac:dyDescent="0.15">
      <c r="A497" s="20"/>
      <c r="B497" s="99" t="s">
        <v>1050</v>
      </c>
      <c r="C497" s="80" t="s">
        <v>72</v>
      </c>
      <c r="D497" s="95">
        <v>0</v>
      </c>
      <c r="E497" s="95">
        <v>0</v>
      </c>
      <c r="F497" s="95">
        <v>0</v>
      </c>
      <c r="G497" s="95">
        <v>0</v>
      </c>
      <c r="H497" s="140">
        <v>0</v>
      </c>
      <c r="I497" s="243">
        <f t="shared" ref="I497:I512" si="16">SUM(G497+H497)</f>
        <v>0</v>
      </c>
    </row>
    <row r="498" spans="1:9" ht="10.5" customHeight="1" x14ac:dyDescent="0.15">
      <c r="A498" s="20"/>
      <c r="B498" s="99" t="s">
        <v>1051</v>
      </c>
      <c r="C498" s="80" t="s">
        <v>73</v>
      </c>
      <c r="D498" s="95">
        <v>0</v>
      </c>
      <c r="E498" s="95">
        <v>0</v>
      </c>
      <c r="F498" s="95">
        <v>0</v>
      </c>
      <c r="G498" s="95">
        <v>0</v>
      </c>
      <c r="H498" s="140">
        <v>0</v>
      </c>
      <c r="I498" s="243">
        <f t="shared" si="16"/>
        <v>0</v>
      </c>
    </row>
    <row r="499" spans="1:9" ht="10.5" customHeight="1" x14ac:dyDescent="0.15">
      <c r="A499" s="20"/>
      <c r="B499" s="99" t="s">
        <v>74</v>
      </c>
      <c r="C499" s="80" t="s">
        <v>75</v>
      </c>
      <c r="D499" s="95">
        <v>0</v>
      </c>
      <c r="E499" s="95">
        <v>0</v>
      </c>
      <c r="F499" s="95">
        <v>0</v>
      </c>
      <c r="G499" s="95">
        <v>0</v>
      </c>
      <c r="H499" s="140">
        <v>0</v>
      </c>
      <c r="I499" s="243">
        <f t="shared" si="16"/>
        <v>0</v>
      </c>
    </row>
    <row r="500" spans="1:9" ht="10.5" customHeight="1" x14ac:dyDescent="0.15">
      <c r="A500" s="20"/>
      <c r="B500" s="99" t="s">
        <v>76</v>
      </c>
      <c r="C500" s="80" t="s">
        <v>77</v>
      </c>
      <c r="D500" s="95">
        <v>0</v>
      </c>
      <c r="E500" s="95">
        <v>0</v>
      </c>
      <c r="F500" s="95">
        <v>0</v>
      </c>
      <c r="G500" s="95">
        <v>0</v>
      </c>
      <c r="H500" s="140">
        <v>0</v>
      </c>
      <c r="I500" s="243">
        <f t="shared" si="16"/>
        <v>0</v>
      </c>
    </row>
    <row r="501" spans="1:9" ht="10.5" customHeight="1" x14ac:dyDescent="0.15">
      <c r="A501" s="20"/>
      <c r="B501" s="99" t="s">
        <v>1052</v>
      </c>
      <c r="C501" s="80" t="s">
        <v>78</v>
      </c>
      <c r="D501" s="95">
        <v>0</v>
      </c>
      <c r="E501" s="95">
        <v>0</v>
      </c>
      <c r="F501" s="95">
        <v>0</v>
      </c>
      <c r="G501" s="95">
        <v>0</v>
      </c>
      <c r="H501" s="140">
        <v>0</v>
      </c>
      <c r="I501" s="243">
        <f t="shared" si="16"/>
        <v>0</v>
      </c>
    </row>
    <row r="502" spans="1:9" ht="10.5" customHeight="1" x14ac:dyDescent="0.15">
      <c r="A502" s="20"/>
      <c r="B502" s="75" t="s">
        <v>485</v>
      </c>
      <c r="C502" s="1" t="s">
        <v>508</v>
      </c>
      <c r="D502" s="95">
        <v>0</v>
      </c>
      <c r="E502" s="95">
        <v>0</v>
      </c>
      <c r="F502" s="95">
        <v>0</v>
      </c>
      <c r="G502" s="95">
        <v>0</v>
      </c>
      <c r="H502" s="140">
        <v>0</v>
      </c>
      <c r="I502" s="243">
        <f t="shared" si="16"/>
        <v>0</v>
      </c>
    </row>
    <row r="503" spans="1:9" ht="10.5" customHeight="1" x14ac:dyDescent="0.15">
      <c r="A503" s="20"/>
      <c r="B503" s="99" t="s">
        <v>1088</v>
      </c>
      <c r="C503" s="80" t="s">
        <v>597</v>
      </c>
      <c r="D503" s="95">
        <v>0</v>
      </c>
      <c r="E503" s="95">
        <v>0</v>
      </c>
      <c r="F503" s="95">
        <v>0</v>
      </c>
      <c r="G503" s="95">
        <v>0</v>
      </c>
      <c r="H503" s="140">
        <v>0</v>
      </c>
      <c r="I503" s="243">
        <f t="shared" si="16"/>
        <v>0</v>
      </c>
    </row>
    <row r="504" spans="1:9" ht="10.5" customHeight="1" x14ac:dyDescent="0.15">
      <c r="A504" s="20"/>
      <c r="B504" s="99" t="s">
        <v>1053</v>
      </c>
      <c r="C504" s="80" t="s">
        <v>110</v>
      </c>
      <c r="D504" s="95">
        <v>0</v>
      </c>
      <c r="E504" s="95">
        <v>0</v>
      </c>
      <c r="F504" s="95">
        <v>0</v>
      </c>
      <c r="G504" s="95">
        <v>0</v>
      </c>
      <c r="H504" s="140">
        <v>0</v>
      </c>
      <c r="I504" s="243">
        <f t="shared" si="16"/>
        <v>0</v>
      </c>
    </row>
    <row r="505" spans="1:9" ht="10.5" customHeight="1" x14ac:dyDescent="0.15">
      <c r="A505" s="20"/>
      <c r="B505" s="99" t="s">
        <v>602</v>
      </c>
      <c r="C505" s="80" t="s">
        <v>111</v>
      </c>
      <c r="D505" s="95">
        <v>0</v>
      </c>
      <c r="E505" s="95">
        <v>0</v>
      </c>
      <c r="F505" s="95">
        <v>0</v>
      </c>
      <c r="G505" s="95">
        <v>0</v>
      </c>
      <c r="H505" s="140">
        <v>0</v>
      </c>
      <c r="I505" s="243">
        <f t="shared" si="16"/>
        <v>0</v>
      </c>
    </row>
    <row r="506" spans="1:9" ht="10.5" customHeight="1" x14ac:dyDescent="0.15">
      <c r="A506" s="20"/>
      <c r="B506" s="99" t="s">
        <v>1054</v>
      </c>
      <c r="C506" s="80" t="s">
        <v>114</v>
      </c>
      <c r="D506" s="95">
        <v>0</v>
      </c>
      <c r="E506" s="95">
        <v>0</v>
      </c>
      <c r="F506" s="95">
        <v>0</v>
      </c>
      <c r="G506" s="95">
        <v>0</v>
      </c>
      <c r="H506" s="140">
        <v>0</v>
      </c>
      <c r="I506" s="243">
        <f t="shared" si="16"/>
        <v>0</v>
      </c>
    </row>
    <row r="507" spans="1:9" ht="10.5" customHeight="1" x14ac:dyDescent="0.15">
      <c r="A507" s="20"/>
      <c r="B507" s="99" t="s">
        <v>451</v>
      </c>
      <c r="C507" s="80" t="s">
        <v>119</v>
      </c>
      <c r="D507" s="95">
        <v>0</v>
      </c>
      <c r="E507" s="95">
        <v>0</v>
      </c>
      <c r="F507" s="95">
        <v>0</v>
      </c>
      <c r="G507" s="95">
        <v>0</v>
      </c>
      <c r="H507" s="140">
        <v>0</v>
      </c>
      <c r="I507" s="243">
        <f t="shared" si="16"/>
        <v>0</v>
      </c>
    </row>
    <row r="508" spans="1:9" ht="10.5" customHeight="1" x14ac:dyDescent="0.15">
      <c r="A508" s="20"/>
      <c r="B508" s="99" t="s">
        <v>447</v>
      </c>
      <c r="C508" s="80" t="s">
        <v>121</v>
      </c>
      <c r="D508" s="95">
        <v>0</v>
      </c>
      <c r="E508" s="95">
        <v>0</v>
      </c>
      <c r="F508" s="95">
        <v>0</v>
      </c>
      <c r="G508" s="95">
        <v>0</v>
      </c>
      <c r="H508" s="140">
        <v>0</v>
      </c>
      <c r="I508" s="243">
        <f t="shared" si="16"/>
        <v>0</v>
      </c>
    </row>
    <row r="509" spans="1:9" ht="10.5" customHeight="1" x14ac:dyDescent="0.15">
      <c r="A509" s="20"/>
      <c r="B509" s="99" t="s">
        <v>1055</v>
      </c>
      <c r="C509" s="80" t="s">
        <v>127</v>
      </c>
      <c r="D509" s="95">
        <v>0</v>
      </c>
      <c r="E509" s="95">
        <v>0</v>
      </c>
      <c r="F509" s="95">
        <v>0</v>
      </c>
      <c r="G509" s="95">
        <v>0</v>
      </c>
      <c r="H509" s="140">
        <v>0</v>
      </c>
      <c r="I509" s="243">
        <f t="shared" si="16"/>
        <v>0</v>
      </c>
    </row>
    <row r="510" spans="1:9" ht="10.5" customHeight="1" x14ac:dyDescent="0.15">
      <c r="A510" s="20"/>
      <c r="B510" s="99" t="s">
        <v>123</v>
      </c>
      <c r="C510" s="80" t="s">
        <v>128</v>
      </c>
      <c r="D510" s="95">
        <v>0</v>
      </c>
      <c r="E510" s="95">
        <v>0</v>
      </c>
      <c r="F510" s="95">
        <v>0</v>
      </c>
      <c r="G510" s="95">
        <v>0</v>
      </c>
      <c r="H510" s="140">
        <v>0</v>
      </c>
      <c r="I510" s="243">
        <f t="shared" si="16"/>
        <v>0</v>
      </c>
    </row>
    <row r="511" spans="1:9" ht="10.5" customHeight="1" x14ac:dyDescent="0.15">
      <c r="A511" s="20"/>
      <c r="B511" s="99" t="s">
        <v>124</v>
      </c>
      <c r="C511" s="80" t="s">
        <v>129</v>
      </c>
      <c r="D511" s="95">
        <v>0</v>
      </c>
      <c r="E511" s="95">
        <v>0</v>
      </c>
      <c r="F511" s="95">
        <v>0</v>
      </c>
      <c r="G511" s="95">
        <v>0</v>
      </c>
      <c r="H511" s="140">
        <v>0</v>
      </c>
      <c r="I511" s="243">
        <f t="shared" si="16"/>
        <v>0</v>
      </c>
    </row>
    <row r="512" spans="1:9" ht="10.5" customHeight="1" thickBot="1" x14ac:dyDescent="0.2">
      <c r="A512" s="20"/>
      <c r="B512" s="99" t="s">
        <v>125</v>
      </c>
      <c r="C512" s="80" t="s">
        <v>130</v>
      </c>
      <c r="D512" s="95">
        <v>0</v>
      </c>
      <c r="E512" s="95">
        <v>0</v>
      </c>
      <c r="F512" s="95">
        <v>0</v>
      </c>
      <c r="G512" s="95">
        <v>0</v>
      </c>
      <c r="H512" s="140">
        <v>0</v>
      </c>
      <c r="I512" s="243">
        <f t="shared" si="16"/>
        <v>0</v>
      </c>
    </row>
    <row r="513" spans="1:9" ht="10.5" customHeight="1" thickTop="1" thickBot="1" x14ac:dyDescent="0.2">
      <c r="A513" s="20"/>
      <c r="B513" s="99"/>
      <c r="C513" s="80" t="s">
        <v>243</v>
      </c>
      <c r="D513" s="111">
        <f>SUM(D495:D512)</f>
        <v>0</v>
      </c>
      <c r="E513" s="111">
        <f>SUM(E495:E512)</f>
        <v>0</v>
      </c>
      <c r="F513" s="111">
        <f>SUM(F495:F512)</f>
        <v>0</v>
      </c>
      <c r="G513" s="111">
        <f>SUM(G495:G512)</f>
        <v>0</v>
      </c>
      <c r="H513" s="111">
        <f>SUM(H495:H512)</f>
        <v>0</v>
      </c>
      <c r="I513" s="111">
        <f>G513+H513</f>
        <v>0</v>
      </c>
    </row>
    <row r="514" spans="1:9" ht="10.5" customHeight="1" thickTop="1" x14ac:dyDescent="0.15">
      <c r="A514" s="20"/>
      <c r="B514" s="99"/>
      <c r="C514" s="80"/>
      <c r="D514" s="3"/>
      <c r="E514" s="3"/>
      <c r="F514" s="3"/>
      <c r="G514" s="3"/>
    </row>
    <row r="515" spans="1:9" ht="10.5" customHeight="1" x14ac:dyDescent="0.15">
      <c r="A515" s="20" t="s">
        <v>478</v>
      </c>
      <c r="C515" s="80"/>
      <c r="D515" s="3"/>
      <c r="E515" s="3"/>
      <c r="F515" s="3"/>
      <c r="G515" s="3"/>
    </row>
    <row r="516" spans="1:9" x14ac:dyDescent="0.15">
      <c r="B516" s="99" t="s">
        <v>1048</v>
      </c>
      <c r="C516" s="80" t="s">
        <v>1186</v>
      </c>
      <c r="D516" s="95">
        <v>0</v>
      </c>
      <c r="E516" s="95">
        <v>0</v>
      </c>
      <c r="F516" s="95">
        <v>0</v>
      </c>
      <c r="G516" s="95">
        <v>0</v>
      </c>
      <c r="H516" s="97">
        <v>0</v>
      </c>
      <c r="I516" s="240">
        <f>SUM(G516+H516)</f>
        <v>0</v>
      </c>
    </row>
    <row r="517" spans="1:9" x14ac:dyDescent="0.15">
      <c r="A517" s="80"/>
      <c r="B517" s="99" t="s">
        <v>1049</v>
      </c>
      <c r="C517" s="80" t="s">
        <v>1474</v>
      </c>
      <c r="D517" s="95">
        <v>0</v>
      </c>
      <c r="E517" s="95">
        <v>0</v>
      </c>
      <c r="F517" s="95">
        <v>0</v>
      </c>
      <c r="G517" s="95">
        <v>0</v>
      </c>
      <c r="H517" s="97">
        <v>0</v>
      </c>
      <c r="I517" s="240">
        <f>SUM(G517+H517)</f>
        <v>0</v>
      </c>
    </row>
    <row r="518" spans="1:9" ht="10.5" customHeight="1" x14ac:dyDescent="0.15">
      <c r="A518" s="20"/>
      <c r="B518" s="99" t="s">
        <v>1050</v>
      </c>
      <c r="C518" s="80" t="s">
        <v>72</v>
      </c>
      <c r="D518" s="95">
        <v>0</v>
      </c>
      <c r="E518" s="95">
        <v>0</v>
      </c>
      <c r="F518" s="95">
        <v>0</v>
      </c>
      <c r="G518" s="95">
        <v>0</v>
      </c>
      <c r="H518" s="140">
        <v>0</v>
      </c>
      <c r="I518" s="243">
        <f t="shared" ref="I518:I541" si="17">SUM(G518+H518)</f>
        <v>0</v>
      </c>
    </row>
    <row r="519" spans="1:9" ht="10.5" customHeight="1" x14ac:dyDescent="0.15">
      <c r="A519" s="20"/>
      <c r="B519" s="99" t="s">
        <v>1051</v>
      </c>
      <c r="C519" s="80" t="s">
        <v>73</v>
      </c>
      <c r="D519" s="95">
        <v>0</v>
      </c>
      <c r="E519" s="95">
        <v>0</v>
      </c>
      <c r="F519" s="95">
        <v>0</v>
      </c>
      <c r="G519" s="95">
        <v>0</v>
      </c>
      <c r="H519" s="140">
        <v>0</v>
      </c>
      <c r="I519" s="243">
        <f t="shared" si="17"/>
        <v>0</v>
      </c>
    </row>
    <row r="520" spans="1:9" ht="10.5" customHeight="1" x14ac:dyDescent="0.15">
      <c r="A520" s="20"/>
      <c r="B520" s="99" t="s">
        <v>74</v>
      </c>
      <c r="C520" s="80" t="s">
        <v>75</v>
      </c>
      <c r="D520" s="95">
        <v>0</v>
      </c>
      <c r="E520" s="95">
        <v>0</v>
      </c>
      <c r="F520" s="95">
        <v>0</v>
      </c>
      <c r="G520" s="95">
        <v>0</v>
      </c>
      <c r="H520" s="140">
        <v>0</v>
      </c>
      <c r="I520" s="243">
        <f t="shared" si="17"/>
        <v>0</v>
      </c>
    </row>
    <row r="521" spans="1:9" ht="10.5" customHeight="1" x14ac:dyDescent="0.15">
      <c r="A521" s="20"/>
      <c r="B521" s="99" t="s">
        <v>76</v>
      </c>
      <c r="C521" s="80" t="s">
        <v>77</v>
      </c>
      <c r="D521" s="95">
        <v>0</v>
      </c>
      <c r="E521" s="95">
        <v>0</v>
      </c>
      <c r="F521" s="95">
        <v>0</v>
      </c>
      <c r="G521" s="95">
        <v>0</v>
      </c>
      <c r="H521" s="140">
        <v>0</v>
      </c>
      <c r="I521" s="243">
        <f t="shared" si="17"/>
        <v>0</v>
      </c>
    </row>
    <row r="522" spans="1:9" ht="10.5" customHeight="1" x14ac:dyDescent="0.15">
      <c r="A522" s="20"/>
      <c r="B522" s="99" t="s">
        <v>1052</v>
      </c>
      <c r="C522" s="80" t="s">
        <v>78</v>
      </c>
      <c r="D522" s="95">
        <v>0</v>
      </c>
      <c r="E522" s="95">
        <v>0</v>
      </c>
      <c r="F522" s="95">
        <v>0</v>
      </c>
      <c r="G522" s="95">
        <v>0</v>
      </c>
      <c r="H522" s="140">
        <v>0</v>
      </c>
      <c r="I522" s="243">
        <f t="shared" si="17"/>
        <v>0</v>
      </c>
    </row>
    <row r="523" spans="1:9" ht="10.5" customHeight="1" x14ac:dyDescent="0.15">
      <c r="A523" s="20"/>
      <c r="B523" s="75" t="s">
        <v>485</v>
      </c>
      <c r="C523" s="1" t="s">
        <v>508</v>
      </c>
      <c r="D523" s="95">
        <v>0</v>
      </c>
      <c r="E523" s="95">
        <v>0</v>
      </c>
      <c r="F523" s="95">
        <v>0</v>
      </c>
      <c r="G523" s="95">
        <v>0</v>
      </c>
      <c r="H523" s="140">
        <v>0</v>
      </c>
      <c r="I523" s="243">
        <f t="shared" si="17"/>
        <v>0</v>
      </c>
    </row>
    <row r="524" spans="1:9" ht="10.5" customHeight="1" x14ac:dyDescent="0.15">
      <c r="A524" s="20"/>
      <c r="B524" s="99" t="s">
        <v>1087</v>
      </c>
      <c r="C524" s="80" t="s">
        <v>595</v>
      </c>
      <c r="D524" s="95">
        <v>0</v>
      </c>
      <c r="E524" s="95">
        <v>0</v>
      </c>
      <c r="F524" s="95">
        <v>0</v>
      </c>
      <c r="G524" s="95">
        <v>0</v>
      </c>
      <c r="H524" s="140">
        <v>0</v>
      </c>
      <c r="I524" s="243">
        <f t="shared" si="17"/>
        <v>0</v>
      </c>
    </row>
    <row r="525" spans="1:9" ht="10.5" customHeight="1" x14ac:dyDescent="0.15">
      <c r="B525" s="99" t="s">
        <v>1088</v>
      </c>
      <c r="C525" s="80" t="s">
        <v>597</v>
      </c>
      <c r="D525" s="95">
        <v>0</v>
      </c>
      <c r="E525" s="95">
        <v>0</v>
      </c>
      <c r="F525" s="95">
        <v>0</v>
      </c>
      <c r="G525" s="95">
        <v>0</v>
      </c>
      <c r="H525" s="140">
        <v>0</v>
      </c>
      <c r="I525" s="243">
        <f t="shared" si="17"/>
        <v>0</v>
      </c>
    </row>
    <row r="526" spans="1:9" ht="10.5" customHeight="1" x14ac:dyDescent="0.15">
      <c r="B526" s="99" t="s">
        <v>598</v>
      </c>
      <c r="C526" s="80" t="s">
        <v>603</v>
      </c>
      <c r="D526" s="95">
        <v>0</v>
      </c>
      <c r="E526" s="95">
        <v>0</v>
      </c>
      <c r="F526" s="95">
        <v>0</v>
      </c>
      <c r="G526" s="95">
        <v>0</v>
      </c>
      <c r="H526" s="140">
        <v>0</v>
      </c>
      <c r="I526" s="243">
        <f t="shared" si="17"/>
        <v>0</v>
      </c>
    </row>
    <row r="527" spans="1:9" ht="10.5" customHeight="1" x14ac:dyDescent="0.15">
      <c r="B527" s="99" t="s">
        <v>599</v>
      </c>
      <c r="C527" s="80" t="s">
        <v>135</v>
      </c>
      <c r="D527" s="95">
        <v>0</v>
      </c>
      <c r="E527" s="95">
        <v>0</v>
      </c>
      <c r="F527" s="95">
        <v>0</v>
      </c>
      <c r="G527" s="95">
        <v>0</v>
      </c>
      <c r="H527" s="140">
        <v>0</v>
      </c>
      <c r="I527" s="243">
        <f t="shared" si="17"/>
        <v>0</v>
      </c>
    </row>
    <row r="528" spans="1:9" ht="10.5" customHeight="1" x14ac:dyDescent="0.15">
      <c r="B528" s="99" t="s">
        <v>600</v>
      </c>
      <c r="C528" s="80" t="s">
        <v>108</v>
      </c>
      <c r="D528" s="95">
        <v>0</v>
      </c>
      <c r="E528" s="95">
        <v>0</v>
      </c>
      <c r="F528" s="95">
        <v>0</v>
      </c>
      <c r="G528" s="95">
        <v>0</v>
      </c>
      <c r="H528" s="140">
        <v>0</v>
      </c>
      <c r="I528" s="243">
        <f t="shared" si="17"/>
        <v>0</v>
      </c>
    </row>
    <row r="529" spans="1:9" ht="10.5" customHeight="1" x14ac:dyDescent="0.15">
      <c r="A529" s="20"/>
      <c r="B529" s="99" t="s">
        <v>601</v>
      </c>
      <c r="C529" s="80" t="s">
        <v>109</v>
      </c>
      <c r="D529" s="95">
        <v>0</v>
      </c>
      <c r="E529" s="95">
        <v>0</v>
      </c>
      <c r="F529" s="95">
        <v>0</v>
      </c>
      <c r="G529" s="95">
        <v>0</v>
      </c>
      <c r="H529" s="140">
        <v>0</v>
      </c>
      <c r="I529" s="243">
        <f t="shared" si="17"/>
        <v>0</v>
      </c>
    </row>
    <row r="530" spans="1:9" ht="10.5" customHeight="1" x14ac:dyDescent="0.15">
      <c r="A530" s="20"/>
      <c r="B530" s="99" t="s">
        <v>1053</v>
      </c>
      <c r="C530" s="80" t="s">
        <v>110</v>
      </c>
      <c r="D530" s="95">
        <v>0</v>
      </c>
      <c r="E530" s="95">
        <v>0</v>
      </c>
      <c r="F530" s="95">
        <v>0</v>
      </c>
      <c r="G530" s="95">
        <v>0</v>
      </c>
      <c r="H530" s="140">
        <v>0</v>
      </c>
      <c r="I530" s="243">
        <f t="shared" si="17"/>
        <v>0</v>
      </c>
    </row>
    <row r="531" spans="1:9" ht="10.5" customHeight="1" x14ac:dyDescent="0.15">
      <c r="A531" s="20"/>
      <c r="B531" s="99" t="s">
        <v>602</v>
      </c>
      <c r="C531" s="80" t="s">
        <v>111</v>
      </c>
      <c r="D531" s="95">
        <v>0</v>
      </c>
      <c r="E531" s="95">
        <v>0</v>
      </c>
      <c r="F531" s="95">
        <v>0</v>
      </c>
      <c r="G531" s="95">
        <v>0</v>
      </c>
      <c r="H531" s="140">
        <v>0</v>
      </c>
      <c r="I531" s="243">
        <f t="shared" si="17"/>
        <v>0</v>
      </c>
    </row>
    <row r="532" spans="1:9" ht="10.5" customHeight="1" x14ac:dyDescent="0.15">
      <c r="A532" s="20"/>
      <c r="B532" s="99" t="s">
        <v>1054</v>
      </c>
      <c r="C532" s="80" t="s">
        <v>114</v>
      </c>
      <c r="D532" s="95">
        <v>0</v>
      </c>
      <c r="E532" s="95">
        <v>0</v>
      </c>
      <c r="F532" s="95">
        <v>0</v>
      </c>
      <c r="G532" s="95">
        <v>0</v>
      </c>
      <c r="H532" s="140">
        <v>0</v>
      </c>
      <c r="I532" s="243">
        <f t="shared" si="17"/>
        <v>0</v>
      </c>
    </row>
    <row r="533" spans="1:9" ht="10.5" customHeight="1" x14ac:dyDescent="0.15">
      <c r="A533" s="20"/>
      <c r="B533" s="99" t="s">
        <v>451</v>
      </c>
      <c r="C533" s="80" t="s">
        <v>119</v>
      </c>
      <c r="D533" s="95">
        <v>0</v>
      </c>
      <c r="E533" s="95">
        <v>0</v>
      </c>
      <c r="F533" s="95">
        <v>0</v>
      </c>
      <c r="G533" s="95">
        <v>0</v>
      </c>
      <c r="H533" s="140">
        <v>0</v>
      </c>
      <c r="I533" s="243">
        <f t="shared" si="17"/>
        <v>0</v>
      </c>
    </row>
    <row r="534" spans="1:9" ht="10.5" customHeight="1" x14ac:dyDescent="0.15">
      <c r="A534" s="20"/>
      <c r="B534" s="99" t="s">
        <v>147</v>
      </c>
      <c r="C534" s="80" t="s">
        <v>120</v>
      </c>
      <c r="D534" s="95">
        <v>0</v>
      </c>
      <c r="E534" s="95">
        <v>0</v>
      </c>
      <c r="F534" s="95">
        <v>0</v>
      </c>
      <c r="G534" s="95">
        <v>0</v>
      </c>
      <c r="H534" s="140">
        <v>0</v>
      </c>
      <c r="I534" s="243">
        <f t="shared" si="17"/>
        <v>0</v>
      </c>
    </row>
    <row r="535" spans="1:9" ht="10.5" customHeight="1" x14ac:dyDescent="0.15">
      <c r="A535" s="20"/>
      <c r="B535" s="99" t="s">
        <v>447</v>
      </c>
      <c r="C535" s="80" t="s">
        <v>121</v>
      </c>
      <c r="D535" s="95">
        <v>0</v>
      </c>
      <c r="E535" s="95">
        <v>0</v>
      </c>
      <c r="F535" s="95">
        <v>0</v>
      </c>
      <c r="G535" s="95">
        <v>0</v>
      </c>
      <c r="H535" s="140">
        <v>0</v>
      </c>
      <c r="I535" s="243">
        <f t="shared" si="17"/>
        <v>0</v>
      </c>
    </row>
    <row r="536" spans="1:9" ht="10.5" customHeight="1" x14ac:dyDescent="0.15">
      <c r="A536" s="20"/>
      <c r="B536" s="99" t="s">
        <v>1055</v>
      </c>
      <c r="C536" s="80" t="s">
        <v>127</v>
      </c>
      <c r="D536" s="95">
        <v>0</v>
      </c>
      <c r="E536" s="95">
        <v>0</v>
      </c>
      <c r="F536" s="95">
        <v>0</v>
      </c>
      <c r="G536" s="95">
        <v>0</v>
      </c>
      <c r="H536" s="140">
        <v>0</v>
      </c>
      <c r="I536" s="243">
        <f t="shared" si="17"/>
        <v>0</v>
      </c>
    </row>
    <row r="537" spans="1:9" ht="10.5" customHeight="1" x14ac:dyDescent="0.15">
      <c r="A537" s="20"/>
      <c r="B537" s="99" t="s">
        <v>123</v>
      </c>
      <c r="C537" s="80" t="s">
        <v>128</v>
      </c>
      <c r="D537" s="95">
        <v>0</v>
      </c>
      <c r="E537" s="95">
        <v>0</v>
      </c>
      <c r="F537" s="95">
        <v>0</v>
      </c>
      <c r="G537" s="95">
        <v>0</v>
      </c>
      <c r="H537" s="140">
        <v>0</v>
      </c>
      <c r="I537" s="243">
        <f t="shared" si="17"/>
        <v>0</v>
      </c>
    </row>
    <row r="538" spans="1:9" ht="10.5" customHeight="1" x14ac:dyDescent="0.15">
      <c r="A538" s="20"/>
      <c r="B538" s="99" t="s">
        <v>124</v>
      </c>
      <c r="C538" s="80" t="s">
        <v>129</v>
      </c>
      <c r="D538" s="95">
        <v>0</v>
      </c>
      <c r="E538" s="95">
        <v>0</v>
      </c>
      <c r="F538" s="95">
        <v>0</v>
      </c>
      <c r="G538" s="95">
        <v>0</v>
      </c>
      <c r="H538" s="140">
        <v>0</v>
      </c>
      <c r="I538" s="243">
        <f t="shared" si="17"/>
        <v>0</v>
      </c>
    </row>
    <row r="539" spans="1:9" ht="10.5" customHeight="1" x14ac:dyDescent="0.15">
      <c r="A539" s="20"/>
      <c r="B539" s="99" t="s">
        <v>125</v>
      </c>
      <c r="C539" s="80" t="s">
        <v>130</v>
      </c>
      <c r="D539" s="95">
        <v>0</v>
      </c>
      <c r="E539" s="95">
        <v>0</v>
      </c>
      <c r="F539" s="95">
        <v>0</v>
      </c>
      <c r="G539" s="95">
        <v>0</v>
      </c>
      <c r="H539" s="140">
        <v>0</v>
      </c>
      <c r="I539" s="243">
        <f t="shared" si="17"/>
        <v>0</v>
      </c>
    </row>
    <row r="540" spans="1:9" ht="10.5" customHeight="1" x14ac:dyDescent="0.15">
      <c r="A540" s="20"/>
      <c r="B540" s="99" t="s">
        <v>126</v>
      </c>
      <c r="C540" s="80" t="s">
        <v>131</v>
      </c>
      <c r="D540" s="95">
        <v>0</v>
      </c>
      <c r="E540" s="95">
        <v>0</v>
      </c>
      <c r="F540" s="95">
        <v>0</v>
      </c>
      <c r="G540" s="95">
        <v>0</v>
      </c>
      <c r="H540" s="140">
        <v>0</v>
      </c>
      <c r="I540" s="243">
        <f t="shared" si="17"/>
        <v>0</v>
      </c>
    </row>
    <row r="541" spans="1:9" ht="10.5" customHeight="1" thickBot="1" x14ac:dyDescent="0.2">
      <c r="A541" s="20"/>
      <c r="B541" s="99" t="s">
        <v>449</v>
      </c>
      <c r="C541" s="80" t="s">
        <v>132</v>
      </c>
      <c r="D541" s="92">
        <v>0</v>
      </c>
      <c r="E541" s="92">
        <v>0</v>
      </c>
      <c r="F541" s="92">
        <v>0</v>
      </c>
      <c r="G541" s="92">
        <v>0</v>
      </c>
      <c r="H541" s="140">
        <v>0</v>
      </c>
      <c r="I541" s="243">
        <f t="shared" si="17"/>
        <v>0</v>
      </c>
    </row>
    <row r="542" spans="1:9" ht="10.5" customHeight="1" thickTop="1" thickBot="1" x14ac:dyDescent="0.2">
      <c r="A542" s="20"/>
      <c r="B542" s="99"/>
      <c r="C542" s="80" t="s">
        <v>479</v>
      </c>
      <c r="D542" s="111">
        <f>SUM(D516:D541)</f>
        <v>0</v>
      </c>
      <c r="E542" s="111">
        <f>SUM(E516:E541)</f>
        <v>0</v>
      </c>
      <c r="F542" s="111">
        <f>SUM(F516:F541)</f>
        <v>0</v>
      </c>
      <c r="G542" s="111">
        <f>SUM(G516:G541)</f>
        <v>0</v>
      </c>
      <c r="H542" s="111">
        <f>SUM(H516:H541)</f>
        <v>0</v>
      </c>
      <c r="I542" s="111">
        <f>G542+H542</f>
        <v>0</v>
      </c>
    </row>
    <row r="543" spans="1:9" ht="10.5" customHeight="1" thickTop="1" x14ac:dyDescent="0.15">
      <c r="A543" s="20"/>
      <c r="B543" s="99"/>
      <c r="C543" s="80"/>
      <c r="D543" s="3"/>
      <c r="E543" s="3"/>
      <c r="F543" s="3"/>
      <c r="G543" s="3"/>
    </row>
    <row r="544" spans="1:9" ht="10.5" customHeight="1" x14ac:dyDescent="0.15">
      <c r="A544" s="20" t="s">
        <v>480</v>
      </c>
      <c r="C544" s="80"/>
      <c r="D544" s="3"/>
      <c r="E544" s="3"/>
      <c r="F544" s="3"/>
      <c r="G544" s="3"/>
    </row>
    <row r="545" spans="1:9" x14ac:dyDescent="0.15">
      <c r="B545" s="99" t="s">
        <v>1048</v>
      </c>
      <c r="C545" s="80" t="s">
        <v>1186</v>
      </c>
      <c r="D545" s="95">
        <v>0</v>
      </c>
      <c r="E545" s="95">
        <v>0</v>
      </c>
      <c r="F545" s="95">
        <v>0</v>
      </c>
      <c r="G545" s="95">
        <v>0</v>
      </c>
      <c r="H545" s="97">
        <v>0</v>
      </c>
      <c r="I545" s="240">
        <f>SUM(G545+H545)</f>
        <v>0</v>
      </c>
    </row>
    <row r="546" spans="1:9" x14ac:dyDescent="0.15">
      <c r="A546" s="80"/>
      <c r="B546" s="99" t="s">
        <v>1049</v>
      </c>
      <c r="C546" s="80" t="s">
        <v>1474</v>
      </c>
      <c r="D546" s="95">
        <v>0</v>
      </c>
      <c r="E546" s="95">
        <v>0</v>
      </c>
      <c r="F546" s="95">
        <v>0</v>
      </c>
      <c r="G546" s="95">
        <v>0</v>
      </c>
      <c r="H546" s="97">
        <v>0</v>
      </c>
      <c r="I546" s="240">
        <f>SUM(G546+H546)</f>
        <v>0</v>
      </c>
    </row>
    <row r="547" spans="1:9" ht="10.5" customHeight="1" x14ac:dyDescent="0.15">
      <c r="B547" s="99" t="s">
        <v>1050</v>
      </c>
      <c r="C547" s="80" t="s">
        <v>72</v>
      </c>
      <c r="D547" s="95">
        <v>0</v>
      </c>
      <c r="E547" s="95">
        <v>0</v>
      </c>
      <c r="F547" s="95">
        <v>0</v>
      </c>
      <c r="G547" s="95">
        <v>0</v>
      </c>
      <c r="H547" s="140">
        <v>0</v>
      </c>
      <c r="I547" s="243">
        <f t="shared" ref="I547:I570" si="18">SUM(G547+H547)</f>
        <v>0</v>
      </c>
    </row>
    <row r="548" spans="1:9" ht="10.5" customHeight="1" x14ac:dyDescent="0.15">
      <c r="B548" s="99" t="s">
        <v>1051</v>
      </c>
      <c r="C548" s="80" t="s">
        <v>73</v>
      </c>
      <c r="D548" s="95">
        <v>0</v>
      </c>
      <c r="E548" s="95">
        <v>0</v>
      </c>
      <c r="F548" s="95">
        <v>0</v>
      </c>
      <c r="G548" s="95">
        <v>0</v>
      </c>
      <c r="H548" s="140">
        <v>0</v>
      </c>
      <c r="I548" s="243">
        <f t="shared" si="18"/>
        <v>0</v>
      </c>
    </row>
    <row r="549" spans="1:9" ht="10.5" customHeight="1" x14ac:dyDescent="0.15">
      <c r="B549" s="99" t="s">
        <v>74</v>
      </c>
      <c r="C549" s="80" t="s">
        <v>75</v>
      </c>
      <c r="D549" s="95">
        <v>0</v>
      </c>
      <c r="E549" s="95">
        <v>0</v>
      </c>
      <c r="F549" s="95">
        <v>0</v>
      </c>
      <c r="G549" s="95">
        <v>0</v>
      </c>
      <c r="H549" s="140">
        <v>0</v>
      </c>
      <c r="I549" s="243">
        <f t="shared" si="18"/>
        <v>0</v>
      </c>
    </row>
    <row r="550" spans="1:9" ht="10.5" customHeight="1" x14ac:dyDescent="0.15">
      <c r="B550" s="99" t="s">
        <v>76</v>
      </c>
      <c r="C550" s="80" t="s">
        <v>77</v>
      </c>
      <c r="D550" s="95">
        <v>0</v>
      </c>
      <c r="E550" s="95">
        <v>0</v>
      </c>
      <c r="F550" s="95">
        <v>0</v>
      </c>
      <c r="G550" s="95">
        <v>0</v>
      </c>
      <c r="H550" s="140">
        <v>0</v>
      </c>
      <c r="I550" s="243">
        <f t="shared" si="18"/>
        <v>0</v>
      </c>
    </row>
    <row r="551" spans="1:9" ht="10.5" customHeight="1" x14ac:dyDescent="0.15">
      <c r="B551" s="99" t="s">
        <v>1052</v>
      </c>
      <c r="C551" s="80" t="s">
        <v>78</v>
      </c>
      <c r="D551" s="95">
        <v>0</v>
      </c>
      <c r="E551" s="95">
        <v>0</v>
      </c>
      <c r="F551" s="95">
        <v>0</v>
      </c>
      <c r="G551" s="95">
        <v>0</v>
      </c>
      <c r="H551" s="140">
        <v>0</v>
      </c>
      <c r="I551" s="243">
        <f t="shared" si="18"/>
        <v>0</v>
      </c>
    </row>
    <row r="552" spans="1:9" ht="10.5" customHeight="1" x14ac:dyDescent="0.15">
      <c r="B552" s="99" t="s">
        <v>81</v>
      </c>
      <c r="C552" s="80" t="s">
        <v>88</v>
      </c>
      <c r="D552" s="95">
        <v>0</v>
      </c>
      <c r="E552" s="95">
        <v>0</v>
      </c>
      <c r="F552" s="95">
        <v>0</v>
      </c>
      <c r="G552" s="95">
        <v>0</v>
      </c>
      <c r="H552" s="140">
        <v>0</v>
      </c>
      <c r="I552" s="243">
        <f t="shared" si="18"/>
        <v>0</v>
      </c>
    </row>
    <row r="553" spans="1:9" ht="10.5" customHeight="1" x14ac:dyDescent="0.15">
      <c r="B553" s="75" t="s">
        <v>485</v>
      </c>
      <c r="C553" s="1" t="s">
        <v>508</v>
      </c>
      <c r="D553" s="95">
        <v>0</v>
      </c>
      <c r="E553" s="95">
        <v>0</v>
      </c>
      <c r="F553" s="95">
        <v>0</v>
      </c>
      <c r="G553" s="95">
        <v>0</v>
      </c>
      <c r="H553" s="140">
        <v>0</v>
      </c>
      <c r="I553" s="243">
        <f t="shared" si="18"/>
        <v>0</v>
      </c>
    </row>
    <row r="554" spans="1:9" ht="10.5" customHeight="1" x14ac:dyDescent="0.15">
      <c r="B554" s="99" t="s">
        <v>1087</v>
      </c>
      <c r="C554" s="80" t="s">
        <v>595</v>
      </c>
      <c r="D554" s="95">
        <v>0</v>
      </c>
      <c r="E554" s="95">
        <v>0</v>
      </c>
      <c r="F554" s="95">
        <v>0</v>
      </c>
      <c r="G554" s="95">
        <v>0</v>
      </c>
      <c r="H554" s="140">
        <v>0</v>
      </c>
      <c r="I554" s="243">
        <f t="shared" si="18"/>
        <v>0</v>
      </c>
    </row>
    <row r="555" spans="1:9" ht="10.5" customHeight="1" x14ac:dyDescent="0.15">
      <c r="B555" s="99" t="s">
        <v>1088</v>
      </c>
      <c r="C555" s="80" t="s">
        <v>597</v>
      </c>
      <c r="D555" s="95">
        <v>0</v>
      </c>
      <c r="E555" s="95">
        <v>0</v>
      </c>
      <c r="F555" s="95">
        <v>0</v>
      </c>
      <c r="G555" s="95">
        <v>0</v>
      </c>
      <c r="H555" s="140">
        <v>0</v>
      </c>
      <c r="I555" s="243">
        <f t="shared" si="18"/>
        <v>0</v>
      </c>
    </row>
    <row r="556" spans="1:9" ht="10.5" customHeight="1" x14ac:dyDescent="0.15">
      <c r="B556" s="99" t="s">
        <v>598</v>
      </c>
      <c r="C556" s="80" t="s">
        <v>603</v>
      </c>
      <c r="D556" s="95">
        <v>0</v>
      </c>
      <c r="E556" s="95">
        <v>0</v>
      </c>
      <c r="F556" s="95">
        <v>0</v>
      </c>
      <c r="G556" s="95">
        <v>0</v>
      </c>
      <c r="H556" s="140">
        <v>0</v>
      </c>
      <c r="I556" s="243">
        <f t="shared" si="18"/>
        <v>0</v>
      </c>
    </row>
    <row r="557" spans="1:9" ht="10.5" customHeight="1" x14ac:dyDescent="0.15">
      <c r="B557" s="99" t="s">
        <v>599</v>
      </c>
      <c r="C557" s="80" t="s">
        <v>135</v>
      </c>
      <c r="D557" s="95">
        <v>0</v>
      </c>
      <c r="E557" s="95">
        <v>0</v>
      </c>
      <c r="F557" s="95">
        <v>0</v>
      </c>
      <c r="G557" s="95">
        <v>0</v>
      </c>
      <c r="H557" s="140">
        <v>0</v>
      </c>
      <c r="I557" s="243">
        <f t="shared" si="18"/>
        <v>0</v>
      </c>
    </row>
    <row r="558" spans="1:9" ht="10.5" customHeight="1" x14ac:dyDescent="0.15">
      <c r="B558" s="99" t="s">
        <v>600</v>
      </c>
      <c r="C558" s="80" t="s">
        <v>108</v>
      </c>
      <c r="D558" s="95">
        <v>0</v>
      </c>
      <c r="E558" s="95">
        <v>0</v>
      </c>
      <c r="F558" s="95">
        <v>0</v>
      </c>
      <c r="G558" s="95">
        <v>0</v>
      </c>
      <c r="H558" s="140">
        <v>0</v>
      </c>
      <c r="I558" s="243">
        <f t="shared" si="18"/>
        <v>0</v>
      </c>
    </row>
    <row r="559" spans="1:9" ht="10.5" customHeight="1" x14ac:dyDescent="0.15">
      <c r="B559" s="99" t="s">
        <v>601</v>
      </c>
      <c r="C559" s="80" t="s">
        <v>109</v>
      </c>
      <c r="D559" s="95">
        <v>0</v>
      </c>
      <c r="E559" s="95">
        <v>0</v>
      </c>
      <c r="F559" s="95">
        <v>0</v>
      </c>
      <c r="G559" s="95">
        <v>0</v>
      </c>
      <c r="H559" s="140">
        <v>0</v>
      </c>
      <c r="I559" s="243">
        <f t="shared" si="18"/>
        <v>0</v>
      </c>
    </row>
    <row r="560" spans="1:9" ht="10.5" customHeight="1" x14ac:dyDescent="0.15">
      <c r="B560" s="99" t="s">
        <v>1053</v>
      </c>
      <c r="C560" s="80" t="s">
        <v>110</v>
      </c>
      <c r="D560" s="95">
        <v>0</v>
      </c>
      <c r="E560" s="95">
        <v>0</v>
      </c>
      <c r="F560" s="95">
        <v>0</v>
      </c>
      <c r="G560" s="95">
        <v>0</v>
      </c>
      <c r="H560" s="140">
        <v>0</v>
      </c>
      <c r="I560" s="243">
        <f t="shared" si="18"/>
        <v>0</v>
      </c>
    </row>
    <row r="561" spans="1:9" ht="10.5" customHeight="1" x14ac:dyDescent="0.15">
      <c r="B561" s="99" t="s">
        <v>602</v>
      </c>
      <c r="C561" s="80" t="s">
        <v>111</v>
      </c>
      <c r="D561" s="95">
        <v>0</v>
      </c>
      <c r="E561" s="95">
        <v>0</v>
      </c>
      <c r="F561" s="95">
        <v>0</v>
      </c>
      <c r="G561" s="95">
        <v>0</v>
      </c>
      <c r="H561" s="140">
        <v>0</v>
      </c>
      <c r="I561" s="243">
        <f t="shared" si="18"/>
        <v>0</v>
      </c>
    </row>
    <row r="562" spans="1:9" ht="10.5" customHeight="1" x14ac:dyDescent="0.15">
      <c r="B562" s="99" t="s">
        <v>1054</v>
      </c>
      <c r="C562" s="80" t="s">
        <v>114</v>
      </c>
      <c r="D562" s="95">
        <v>0</v>
      </c>
      <c r="E562" s="95">
        <v>0</v>
      </c>
      <c r="F562" s="95">
        <v>0</v>
      </c>
      <c r="G562" s="95">
        <v>0</v>
      </c>
      <c r="H562" s="140">
        <v>0</v>
      </c>
      <c r="I562" s="243">
        <f t="shared" si="18"/>
        <v>0</v>
      </c>
    </row>
    <row r="563" spans="1:9" ht="10.5" customHeight="1" x14ac:dyDescent="0.15">
      <c r="B563" s="99" t="s">
        <v>451</v>
      </c>
      <c r="C563" s="80" t="s">
        <v>119</v>
      </c>
      <c r="D563" s="95">
        <v>0</v>
      </c>
      <c r="E563" s="95">
        <v>0</v>
      </c>
      <c r="F563" s="95">
        <v>0</v>
      </c>
      <c r="G563" s="95">
        <v>0</v>
      </c>
      <c r="H563" s="140">
        <v>0</v>
      </c>
      <c r="I563" s="243">
        <f t="shared" si="18"/>
        <v>0</v>
      </c>
    </row>
    <row r="564" spans="1:9" ht="10.5" customHeight="1" x14ac:dyDescent="0.15">
      <c r="B564" s="99" t="s">
        <v>447</v>
      </c>
      <c r="C564" s="80" t="s">
        <v>121</v>
      </c>
      <c r="D564" s="95">
        <v>0</v>
      </c>
      <c r="E564" s="95">
        <v>0</v>
      </c>
      <c r="F564" s="95">
        <v>0</v>
      </c>
      <c r="G564" s="95">
        <v>0</v>
      </c>
      <c r="H564" s="140">
        <v>0</v>
      </c>
      <c r="I564" s="243">
        <f t="shared" si="18"/>
        <v>0</v>
      </c>
    </row>
    <row r="565" spans="1:9" ht="10.5" customHeight="1" x14ac:dyDescent="0.15">
      <c r="B565" s="99" t="s">
        <v>1055</v>
      </c>
      <c r="C565" s="80" t="s">
        <v>127</v>
      </c>
      <c r="D565" s="95">
        <v>0</v>
      </c>
      <c r="E565" s="95">
        <v>0</v>
      </c>
      <c r="F565" s="95">
        <v>0</v>
      </c>
      <c r="G565" s="95">
        <v>0</v>
      </c>
      <c r="H565" s="140">
        <v>0</v>
      </c>
      <c r="I565" s="243">
        <f t="shared" si="18"/>
        <v>0</v>
      </c>
    </row>
    <row r="566" spans="1:9" ht="10.5" customHeight="1" x14ac:dyDescent="0.15">
      <c r="B566" s="99" t="s">
        <v>123</v>
      </c>
      <c r="C566" s="80" t="s">
        <v>128</v>
      </c>
      <c r="D566" s="95">
        <v>0</v>
      </c>
      <c r="E566" s="95">
        <v>0</v>
      </c>
      <c r="F566" s="95">
        <v>0</v>
      </c>
      <c r="G566" s="95">
        <v>0</v>
      </c>
      <c r="H566" s="140">
        <v>0</v>
      </c>
      <c r="I566" s="243">
        <f t="shared" si="18"/>
        <v>0</v>
      </c>
    </row>
    <row r="567" spans="1:9" ht="10.5" customHeight="1" x14ac:dyDescent="0.15">
      <c r="B567" s="99" t="s">
        <v>124</v>
      </c>
      <c r="C567" s="80" t="s">
        <v>129</v>
      </c>
      <c r="D567" s="95">
        <v>0</v>
      </c>
      <c r="E567" s="95">
        <v>0</v>
      </c>
      <c r="F567" s="95">
        <v>0</v>
      </c>
      <c r="G567" s="95">
        <v>0</v>
      </c>
      <c r="H567" s="140">
        <v>0</v>
      </c>
      <c r="I567" s="243">
        <f t="shared" si="18"/>
        <v>0</v>
      </c>
    </row>
    <row r="568" spans="1:9" ht="10.5" customHeight="1" x14ac:dyDescent="0.15">
      <c r="B568" s="99" t="s">
        <v>125</v>
      </c>
      <c r="C568" s="80" t="s">
        <v>130</v>
      </c>
      <c r="D568" s="95">
        <v>0</v>
      </c>
      <c r="E568" s="95">
        <v>0</v>
      </c>
      <c r="F568" s="95">
        <v>0</v>
      </c>
      <c r="G568" s="95">
        <v>0</v>
      </c>
      <c r="H568" s="140">
        <v>0</v>
      </c>
      <c r="I568" s="243">
        <f t="shared" si="18"/>
        <v>0</v>
      </c>
    </row>
    <row r="569" spans="1:9" ht="10.5" customHeight="1" x14ac:dyDescent="0.15">
      <c r="B569" s="99" t="s">
        <v>126</v>
      </c>
      <c r="C569" s="80" t="s">
        <v>131</v>
      </c>
      <c r="D569" s="95">
        <v>0</v>
      </c>
      <c r="E569" s="95">
        <v>0</v>
      </c>
      <c r="F569" s="95">
        <v>0</v>
      </c>
      <c r="G569" s="95">
        <v>0</v>
      </c>
      <c r="H569" s="140">
        <v>0</v>
      </c>
      <c r="I569" s="243">
        <f t="shared" si="18"/>
        <v>0</v>
      </c>
    </row>
    <row r="570" spans="1:9" ht="10.5" customHeight="1" thickBot="1" x14ac:dyDescent="0.2">
      <c r="B570" s="99" t="s">
        <v>449</v>
      </c>
      <c r="C570" s="80" t="s">
        <v>132</v>
      </c>
      <c r="D570" s="92">
        <v>0</v>
      </c>
      <c r="E570" s="92">
        <v>0</v>
      </c>
      <c r="F570" s="92">
        <v>0</v>
      </c>
      <c r="G570" s="92">
        <v>0</v>
      </c>
      <c r="H570" s="140">
        <v>0</v>
      </c>
      <c r="I570" s="243">
        <f t="shared" si="18"/>
        <v>0</v>
      </c>
    </row>
    <row r="571" spans="1:9" ht="10.5" customHeight="1" thickTop="1" thickBot="1" x14ac:dyDescent="0.2">
      <c r="B571" s="99"/>
      <c r="C571" s="80" t="s">
        <v>481</v>
      </c>
      <c r="D571" s="111">
        <f>SUM(D545:D570)</f>
        <v>0</v>
      </c>
      <c r="E571" s="111">
        <f>SUM(E545:E570)</f>
        <v>0</v>
      </c>
      <c r="F571" s="111">
        <f>SUM(F545:F570)</f>
        <v>0</v>
      </c>
      <c r="G571" s="111">
        <f>SUM(G545:G570)</f>
        <v>0</v>
      </c>
      <c r="H571" s="111">
        <f>SUM(H545:H570)</f>
        <v>0</v>
      </c>
      <c r="I571" s="111">
        <f>G571+H571</f>
        <v>0</v>
      </c>
    </row>
    <row r="572" spans="1:9" ht="10.5" customHeight="1" thickTop="1" x14ac:dyDescent="0.15">
      <c r="B572" s="99"/>
      <c r="C572" s="80"/>
      <c r="D572" s="3"/>
      <c r="E572" s="3"/>
      <c r="F572" s="3"/>
      <c r="G572" s="3"/>
    </row>
    <row r="573" spans="1:9" ht="10.5" customHeight="1" x14ac:dyDescent="0.15">
      <c r="A573" s="20" t="s">
        <v>482</v>
      </c>
      <c r="C573" s="80"/>
      <c r="D573" s="3"/>
      <c r="E573" s="3"/>
      <c r="F573" s="3"/>
      <c r="G573" s="3"/>
    </row>
    <row r="574" spans="1:9" x14ac:dyDescent="0.15">
      <c r="B574" s="99" t="s">
        <v>1048</v>
      </c>
      <c r="C574" s="80" t="s">
        <v>1186</v>
      </c>
      <c r="D574" s="95">
        <v>0</v>
      </c>
      <c r="E574" s="95">
        <v>0</v>
      </c>
      <c r="F574" s="95">
        <v>0</v>
      </c>
      <c r="G574" s="95">
        <v>0</v>
      </c>
      <c r="H574" s="97">
        <v>0</v>
      </c>
      <c r="I574" s="240">
        <f>SUM(G574+H574)</f>
        <v>0</v>
      </c>
    </row>
    <row r="575" spans="1:9" x14ac:dyDescent="0.15">
      <c r="A575" s="80"/>
      <c r="B575" s="99" t="s">
        <v>1049</v>
      </c>
      <c r="C575" s="80" t="s">
        <v>1474</v>
      </c>
      <c r="D575" s="95">
        <v>0</v>
      </c>
      <c r="E575" s="95">
        <v>0</v>
      </c>
      <c r="F575" s="95">
        <v>0</v>
      </c>
      <c r="G575" s="95">
        <v>0</v>
      </c>
      <c r="H575" s="97">
        <v>0</v>
      </c>
      <c r="I575" s="240">
        <f>SUM(G575+H575)</f>
        <v>0</v>
      </c>
    </row>
    <row r="576" spans="1:9" ht="10.5" customHeight="1" x14ac:dyDescent="0.15">
      <c r="B576" s="99" t="s">
        <v>1050</v>
      </c>
      <c r="C576" s="80" t="s">
        <v>72</v>
      </c>
      <c r="D576" s="95">
        <v>0</v>
      </c>
      <c r="E576" s="95">
        <v>0</v>
      </c>
      <c r="F576" s="95">
        <v>0</v>
      </c>
      <c r="G576" s="95">
        <v>0</v>
      </c>
      <c r="H576" s="140">
        <v>0</v>
      </c>
      <c r="I576" s="243">
        <f t="shared" ref="I576:I601" si="19">SUM(G576+H576)</f>
        <v>0</v>
      </c>
    </row>
    <row r="577" spans="2:9" ht="10.5" customHeight="1" x14ac:dyDescent="0.15">
      <c r="B577" s="99" t="s">
        <v>1051</v>
      </c>
      <c r="C577" s="80" t="s">
        <v>73</v>
      </c>
      <c r="D577" s="95">
        <v>0</v>
      </c>
      <c r="E577" s="95">
        <v>0</v>
      </c>
      <c r="F577" s="95">
        <v>0</v>
      </c>
      <c r="G577" s="95">
        <v>0</v>
      </c>
      <c r="H577" s="140">
        <v>0</v>
      </c>
      <c r="I577" s="243">
        <f t="shared" si="19"/>
        <v>0</v>
      </c>
    </row>
    <row r="578" spans="2:9" ht="10.5" customHeight="1" x14ac:dyDescent="0.15">
      <c r="B578" s="99" t="s">
        <v>74</v>
      </c>
      <c r="C578" s="80" t="s">
        <v>75</v>
      </c>
      <c r="D578" s="95">
        <v>0</v>
      </c>
      <c r="E578" s="95">
        <v>0</v>
      </c>
      <c r="F578" s="95">
        <v>0</v>
      </c>
      <c r="G578" s="95">
        <v>0</v>
      </c>
      <c r="H578" s="140">
        <v>0</v>
      </c>
      <c r="I578" s="243">
        <f t="shared" si="19"/>
        <v>0</v>
      </c>
    </row>
    <row r="579" spans="2:9" ht="10.5" customHeight="1" x14ac:dyDescent="0.15">
      <c r="B579" s="99" t="s">
        <v>76</v>
      </c>
      <c r="C579" s="80" t="s">
        <v>77</v>
      </c>
      <c r="D579" s="95">
        <v>0</v>
      </c>
      <c r="E579" s="95">
        <v>0</v>
      </c>
      <c r="F579" s="95">
        <v>0</v>
      </c>
      <c r="G579" s="95">
        <v>0</v>
      </c>
      <c r="H579" s="140">
        <v>0</v>
      </c>
      <c r="I579" s="243">
        <f t="shared" si="19"/>
        <v>0</v>
      </c>
    </row>
    <row r="580" spans="2:9" ht="10.5" customHeight="1" x14ac:dyDescent="0.15">
      <c r="B580" s="99" t="s">
        <v>1052</v>
      </c>
      <c r="C580" s="80" t="s">
        <v>78</v>
      </c>
      <c r="D580" s="95">
        <v>0</v>
      </c>
      <c r="E580" s="95">
        <v>0</v>
      </c>
      <c r="F580" s="95">
        <v>0</v>
      </c>
      <c r="G580" s="95">
        <v>0</v>
      </c>
      <c r="H580" s="140">
        <v>0</v>
      </c>
      <c r="I580" s="243">
        <f t="shared" si="19"/>
        <v>0</v>
      </c>
    </row>
    <row r="581" spans="2:9" ht="10.5" customHeight="1" x14ac:dyDescent="0.15">
      <c r="B581" s="75" t="s">
        <v>485</v>
      </c>
      <c r="C581" s="1" t="s">
        <v>508</v>
      </c>
      <c r="D581" s="95">
        <v>0</v>
      </c>
      <c r="E581" s="95">
        <v>0</v>
      </c>
      <c r="F581" s="95">
        <v>0</v>
      </c>
      <c r="G581" s="95">
        <v>0</v>
      </c>
      <c r="H581" s="140">
        <v>0</v>
      </c>
      <c r="I581" s="243">
        <f t="shared" si="19"/>
        <v>0</v>
      </c>
    </row>
    <row r="582" spans="2:9" ht="10.5" customHeight="1" x14ac:dyDescent="0.15">
      <c r="B582" s="99" t="s">
        <v>1088</v>
      </c>
      <c r="C582" s="80" t="s">
        <v>597</v>
      </c>
      <c r="D582" s="95">
        <v>0</v>
      </c>
      <c r="E582" s="95">
        <v>0</v>
      </c>
      <c r="F582" s="95">
        <v>0</v>
      </c>
      <c r="G582" s="95">
        <v>0</v>
      </c>
      <c r="H582" s="140">
        <v>0</v>
      </c>
      <c r="I582" s="243">
        <f t="shared" si="19"/>
        <v>0</v>
      </c>
    </row>
    <row r="583" spans="2:9" ht="10.5" customHeight="1" x14ac:dyDescent="0.15">
      <c r="B583" s="99" t="s">
        <v>598</v>
      </c>
      <c r="C583" s="80" t="s">
        <v>603</v>
      </c>
      <c r="D583" s="95">
        <v>0</v>
      </c>
      <c r="E583" s="95">
        <v>0</v>
      </c>
      <c r="F583" s="95">
        <v>0</v>
      </c>
      <c r="G583" s="95">
        <v>0</v>
      </c>
      <c r="H583" s="140">
        <v>0</v>
      </c>
      <c r="I583" s="243">
        <f t="shared" si="19"/>
        <v>0</v>
      </c>
    </row>
    <row r="584" spans="2:9" ht="10.5" customHeight="1" x14ac:dyDescent="0.15">
      <c r="B584" s="99" t="s">
        <v>599</v>
      </c>
      <c r="C584" s="80" t="s">
        <v>135</v>
      </c>
      <c r="D584" s="95">
        <v>0</v>
      </c>
      <c r="E584" s="95">
        <v>0</v>
      </c>
      <c r="F584" s="95">
        <v>0</v>
      </c>
      <c r="G584" s="95">
        <v>0</v>
      </c>
      <c r="H584" s="140">
        <v>0</v>
      </c>
      <c r="I584" s="243">
        <f t="shared" si="19"/>
        <v>0</v>
      </c>
    </row>
    <row r="585" spans="2:9" ht="10.5" customHeight="1" x14ac:dyDescent="0.15">
      <c r="B585" s="99" t="s">
        <v>600</v>
      </c>
      <c r="C585" s="80" t="s">
        <v>108</v>
      </c>
      <c r="D585" s="95">
        <v>0</v>
      </c>
      <c r="E585" s="95">
        <v>0</v>
      </c>
      <c r="F585" s="95">
        <v>0</v>
      </c>
      <c r="G585" s="95">
        <v>0</v>
      </c>
      <c r="H585" s="140">
        <v>0</v>
      </c>
      <c r="I585" s="243">
        <f t="shared" si="19"/>
        <v>0</v>
      </c>
    </row>
    <row r="586" spans="2:9" ht="10.5" customHeight="1" x14ac:dyDescent="0.15">
      <c r="B586" s="99" t="s">
        <v>601</v>
      </c>
      <c r="C586" s="80" t="s">
        <v>109</v>
      </c>
      <c r="D586" s="95">
        <v>0</v>
      </c>
      <c r="E586" s="95">
        <v>0</v>
      </c>
      <c r="F586" s="95">
        <v>0</v>
      </c>
      <c r="G586" s="95">
        <v>0</v>
      </c>
      <c r="H586" s="140">
        <v>0</v>
      </c>
      <c r="I586" s="243">
        <f t="shared" si="19"/>
        <v>0</v>
      </c>
    </row>
    <row r="587" spans="2:9" ht="10.5" customHeight="1" x14ac:dyDescent="0.15">
      <c r="B587" s="99" t="s">
        <v>1053</v>
      </c>
      <c r="C587" s="80" t="s">
        <v>110</v>
      </c>
      <c r="D587" s="95">
        <v>0</v>
      </c>
      <c r="E587" s="95">
        <v>0</v>
      </c>
      <c r="F587" s="95">
        <v>0</v>
      </c>
      <c r="G587" s="95">
        <v>0</v>
      </c>
      <c r="H587" s="140">
        <v>0</v>
      </c>
      <c r="I587" s="243">
        <f t="shared" si="19"/>
        <v>0</v>
      </c>
    </row>
    <row r="588" spans="2:9" ht="10.5" customHeight="1" x14ac:dyDescent="0.15">
      <c r="B588" s="99" t="s">
        <v>602</v>
      </c>
      <c r="C588" s="80" t="s">
        <v>111</v>
      </c>
      <c r="D588" s="95">
        <v>0</v>
      </c>
      <c r="E588" s="95">
        <v>0</v>
      </c>
      <c r="F588" s="95">
        <v>0</v>
      </c>
      <c r="G588" s="95">
        <v>0</v>
      </c>
      <c r="H588" s="140">
        <v>0</v>
      </c>
      <c r="I588" s="243">
        <f t="shared" si="19"/>
        <v>0</v>
      </c>
    </row>
    <row r="589" spans="2:9" ht="10.5" customHeight="1" x14ac:dyDescent="0.15">
      <c r="B589" s="99" t="s">
        <v>1054</v>
      </c>
      <c r="C589" s="80" t="s">
        <v>114</v>
      </c>
      <c r="D589" s="95">
        <v>0</v>
      </c>
      <c r="E589" s="95">
        <v>0</v>
      </c>
      <c r="F589" s="95">
        <v>0</v>
      </c>
      <c r="G589" s="95">
        <v>0</v>
      </c>
      <c r="H589" s="140">
        <v>0</v>
      </c>
      <c r="I589" s="243">
        <f t="shared" si="19"/>
        <v>0</v>
      </c>
    </row>
    <row r="590" spans="2:9" ht="10.5" customHeight="1" x14ac:dyDescent="0.15">
      <c r="B590" s="99" t="s">
        <v>145</v>
      </c>
      <c r="C590" s="80" t="s">
        <v>115</v>
      </c>
      <c r="D590" s="95">
        <v>0</v>
      </c>
      <c r="E590" s="95">
        <v>0</v>
      </c>
      <c r="F590" s="95">
        <v>0</v>
      </c>
      <c r="G590" s="95">
        <v>0</v>
      </c>
      <c r="H590" s="140">
        <v>0</v>
      </c>
      <c r="I590" s="243">
        <f t="shared" si="19"/>
        <v>0</v>
      </c>
    </row>
    <row r="591" spans="2:9" ht="10.5" customHeight="1" x14ac:dyDescent="0.15">
      <c r="B591" s="99" t="s">
        <v>146</v>
      </c>
      <c r="C591" s="80" t="s">
        <v>116</v>
      </c>
      <c r="D591" s="95">
        <v>0</v>
      </c>
      <c r="E591" s="95">
        <v>0</v>
      </c>
      <c r="F591" s="95">
        <v>0</v>
      </c>
      <c r="G591" s="95">
        <v>0</v>
      </c>
      <c r="H591" s="140">
        <v>0</v>
      </c>
      <c r="I591" s="243">
        <f t="shared" si="19"/>
        <v>0</v>
      </c>
    </row>
    <row r="592" spans="2:9" ht="10.5" customHeight="1" x14ac:dyDescent="0.15">
      <c r="B592" s="99" t="s">
        <v>112</v>
      </c>
      <c r="C592" s="80" t="s">
        <v>341</v>
      </c>
      <c r="D592" s="95">
        <v>0</v>
      </c>
      <c r="E592" s="95">
        <v>0</v>
      </c>
      <c r="F592" s="95">
        <v>0</v>
      </c>
      <c r="G592" s="95">
        <v>0</v>
      </c>
      <c r="H592" s="140">
        <v>0</v>
      </c>
      <c r="I592" s="243">
        <f t="shared" si="19"/>
        <v>0</v>
      </c>
    </row>
    <row r="593" spans="1:9" ht="10.5" customHeight="1" x14ac:dyDescent="0.15">
      <c r="B593" s="99" t="s">
        <v>113</v>
      </c>
      <c r="C593" s="80" t="s">
        <v>342</v>
      </c>
      <c r="D593" s="95">
        <v>0</v>
      </c>
      <c r="E593" s="95">
        <v>0</v>
      </c>
      <c r="F593" s="95">
        <v>0</v>
      </c>
      <c r="G593" s="95">
        <v>0</v>
      </c>
      <c r="H593" s="140">
        <v>0</v>
      </c>
      <c r="I593" s="243">
        <f t="shared" si="19"/>
        <v>0</v>
      </c>
    </row>
    <row r="594" spans="1:9" ht="10.5" customHeight="1" x14ac:dyDescent="0.15">
      <c r="B594" s="99" t="s">
        <v>343</v>
      </c>
      <c r="C594" s="80" t="s">
        <v>344</v>
      </c>
      <c r="D594" s="95">
        <v>0</v>
      </c>
      <c r="E594" s="95">
        <v>0</v>
      </c>
      <c r="F594" s="95">
        <v>0</v>
      </c>
      <c r="G594" s="95">
        <v>0</v>
      </c>
      <c r="H594" s="140">
        <v>0</v>
      </c>
      <c r="I594" s="243">
        <f t="shared" si="19"/>
        <v>0</v>
      </c>
    </row>
    <row r="595" spans="1:9" ht="10.5" customHeight="1" x14ac:dyDescent="0.15">
      <c r="B595" s="99" t="s">
        <v>451</v>
      </c>
      <c r="C595" s="80" t="s">
        <v>119</v>
      </c>
      <c r="D595" s="95">
        <v>0</v>
      </c>
      <c r="E595" s="95">
        <v>0</v>
      </c>
      <c r="F595" s="95">
        <v>0</v>
      </c>
      <c r="G595" s="95">
        <v>0</v>
      </c>
      <c r="H595" s="140">
        <v>0</v>
      </c>
      <c r="I595" s="243">
        <f t="shared" si="19"/>
        <v>0</v>
      </c>
    </row>
    <row r="596" spans="1:9" ht="10.5" customHeight="1" x14ac:dyDescent="0.15">
      <c r="B596" s="99" t="s">
        <v>147</v>
      </c>
      <c r="C596" s="80" t="s">
        <v>120</v>
      </c>
      <c r="D596" s="95">
        <v>0</v>
      </c>
      <c r="E596" s="95">
        <v>0</v>
      </c>
      <c r="F596" s="95">
        <v>0</v>
      </c>
      <c r="G596" s="95">
        <v>0</v>
      </c>
      <c r="H596" s="140">
        <v>0</v>
      </c>
      <c r="I596" s="243">
        <f t="shared" si="19"/>
        <v>0</v>
      </c>
    </row>
    <row r="597" spans="1:9" ht="10.5" customHeight="1" x14ac:dyDescent="0.15">
      <c r="B597" s="99" t="s">
        <v>447</v>
      </c>
      <c r="C597" s="80" t="s">
        <v>121</v>
      </c>
      <c r="D597" s="95">
        <v>0</v>
      </c>
      <c r="E597" s="95">
        <v>0</v>
      </c>
      <c r="F597" s="95">
        <v>0</v>
      </c>
      <c r="G597" s="95">
        <v>0</v>
      </c>
      <c r="H597" s="140">
        <v>0</v>
      </c>
      <c r="I597" s="243">
        <f t="shared" si="19"/>
        <v>0</v>
      </c>
    </row>
    <row r="598" spans="1:9" ht="10.5" customHeight="1" x14ac:dyDescent="0.15">
      <c r="B598" s="99" t="s">
        <v>1055</v>
      </c>
      <c r="C598" s="80" t="s">
        <v>127</v>
      </c>
      <c r="D598" s="95">
        <v>0</v>
      </c>
      <c r="E598" s="95">
        <v>0</v>
      </c>
      <c r="F598" s="95">
        <v>0</v>
      </c>
      <c r="G598" s="95">
        <v>0</v>
      </c>
      <c r="H598" s="140">
        <v>0</v>
      </c>
      <c r="I598" s="243">
        <f t="shared" si="19"/>
        <v>0</v>
      </c>
    </row>
    <row r="599" spans="1:9" ht="10.5" customHeight="1" x14ac:dyDescent="0.15">
      <c r="B599" s="99" t="s">
        <v>123</v>
      </c>
      <c r="C599" s="80" t="s">
        <v>128</v>
      </c>
      <c r="D599" s="95">
        <v>0</v>
      </c>
      <c r="E599" s="95">
        <v>0</v>
      </c>
      <c r="F599" s="95">
        <v>0</v>
      </c>
      <c r="G599" s="95">
        <v>0</v>
      </c>
      <c r="H599" s="140">
        <v>0</v>
      </c>
      <c r="I599" s="243">
        <f t="shared" si="19"/>
        <v>0</v>
      </c>
    </row>
    <row r="600" spans="1:9" ht="10.5" customHeight="1" x14ac:dyDescent="0.15">
      <c r="B600" s="99" t="s">
        <v>124</v>
      </c>
      <c r="C600" s="80" t="s">
        <v>129</v>
      </c>
      <c r="D600" s="95">
        <v>0</v>
      </c>
      <c r="E600" s="95">
        <v>0</v>
      </c>
      <c r="F600" s="95">
        <v>0</v>
      </c>
      <c r="G600" s="95">
        <v>0</v>
      </c>
      <c r="H600" s="140">
        <v>0</v>
      </c>
      <c r="I600" s="243">
        <f t="shared" si="19"/>
        <v>0</v>
      </c>
    </row>
    <row r="601" spans="1:9" ht="10.5" customHeight="1" thickBot="1" x14ac:dyDescent="0.2">
      <c r="B601" s="99" t="s">
        <v>125</v>
      </c>
      <c r="C601" s="80" t="s">
        <v>130</v>
      </c>
      <c r="D601" s="95">
        <v>0</v>
      </c>
      <c r="E601" s="95">
        <v>0</v>
      </c>
      <c r="F601" s="95">
        <v>0</v>
      </c>
      <c r="G601" s="95">
        <v>0</v>
      </c>
      <c r="H601" s="140">
        <v>0</v>
      </c>
      <c r="I601" s="241">
        <f t="shared" si="19"/>
        <v>0</v>
      </c>
    </row>
    <row r="602" spans="1:9" ht="10.5" customHeight="1" thickTop="1" thickBot="1" x14ac:dyDescent="0.2">
      <c r="B602" s="99"/>
      <c r="C602" s="80" t="s">
        <v>483</v>
      </c>
      <c r="D602" s="111">
        <f>SUM(D574:D601)</f>
        <v>0</v>
      </c>
      <c r="E602" s="111">
        <f>SUM(E574:E601)</f>
        <v>0</v>
      </c>
      <c r="F602" s="111">
        <f>SUM(F574:F601)</f>
        <v>0</v>
      </c>
      <c r="G602" s="111">
        <f>SUM(G574:G601)</f>
        <v>0</v>
      </c>
      <c r="H602" s="111">
        <f>SUM(H574:H601)</f>
        <v>0</v>
      </c>
      <c r="I602" s="111">
        <f>G602+H602</f>
        <v>0</v>
      </c>
    </row>
    <row r="603" spans="1:9" ht="10.5" customHeight="1" thickTop="1" thickBot="1" x14ac:dyDescent="0.2">
      <c r="B603" s="80"/>
      <c r="C603" s="80"/>
      <c r="D603" s="3"/>
      <c r="E603" s="3"/>
      <c r="F603" s="3"/>
      <c r="G603" s="3"/>
    </row>
    <row r="604" spans="1:9" ht="10.5" customHeight="1" thickTop="1" thickBot="1" x14ac:dyDescent="0.2">
      <c r="B604" s="80" t="s">
        <v>978</v>
      </c>
      <c r="D604" s="111">
        <f>D38+D73+D108+D137+D166+D195+D231+D260+D289+D319+D356+D385+D414+D442+D471+D492+D513+D542+D571+D602</f>
        <v>0</v>
      </c>
      <c r="E604" s="111">
        <f>E38+E73+E108+E137+E166+E195+E231+E260+E289+E319+E356+E385+E414+E442+E471+E492+E513+E542+E571+E602</f>
        <v>0</v>
      </c>
      <c r="F604" s="111">
        <f>F38+F73+F108+F137+F166+F195+F231+F260+F289+F319+F356+F385+F414+F442+F471+F492+F513+F542+F571+F602</f>
        <v>0</v>
      </c>
      <c r="G604" s="111">
        <f>G38+G73+G108+G137+G166+G195+G231+G260+G289+G319+G356+G385+G414+G442+G471+G492+G513+G542+G571+G602</f>
        <v>0</v>
      </c>
      <c r="H604" s="111">
        <f>H38+H73+H108+H137+H166+H195+H231+H260+H289+H319+H356+H385+H414+H442+H471+H492+H513+H542+H571+H602</f>
        <v>0</v>
      </c>
      <c r="I604" s="111">
        <f>G604+H604</f>
        <v>0</v>
      </c>
    </row>
    <row r="605" spans="1:9" ht="10.5" customHeight="1" thickTop="1" thickBot="1" x14ac:dyDescent="0.2"/>
    <row r="606" spans="1:9" ht="10.5" customHeight="1" thickTop="1" thickBot="1" x14ac:dyDescent="0.2">
      <c r="B606" s="20" t="s">
        <v>195</v>
      </c>
      <c r="D606" s="111">
        <f>GenFundExp!D1011+GenFundExp2!D604</f>
        <v>0</v>
      </c>
      <c r="E606" s="111">
        <f>GenFundExp!E1011+GenFundExp2!E604</f>
        <v>0</v>
      </c>
      <c r="F606" s="111">
        <f>GenFundExp!F1011+GenFundExp2!F604</f>
        <v>0</v>
      </c>
      <c r="G606" s="111">
        <f>GenFundExp!G1011+GenFundExp2!G604</f>
        <v>0</v>
      </c>
      <c r="H606" s="111">
        <f>GenFundExp!H1011+GenFundExp2!H604</f>
        <v>0</v>
      </c>
      <c r="I606" s="111">
        <f>G606+H606</f>
        <v>0</v>
      </c>
    </row>
    <row r="607" spans="1:9" ht="10.5" customHeight="1" thickTop="1" x14ac:dyDescent="0.15"/>
    <row r="608" spans="1:9" ht="10.5" customHeight="1" x14ac:dyDescent="0.15">
      <c r="A608" s="25" t="s">
        <v>286</v>
      </c>
    </row>
    <row r="609" spans="1:9" ht="10.5" customHeight="1" x14ac:dyDescent="0.15">
      <c r="A609" s="20" t="s">
        <v>531</v>
      </c>
      <c r="D609" s="95">
        <v>0</v>
      </c>
      <c r="E609" s="95">
        <v>0</v>
      </c>
      <c r="F609" s="95">
        <v>0</v>
      </c>
      <c r="G609" s="95">
        <v>0</v>
      </c>
      <c r="H609" s="140">
        <v>0</v>
      </c>
      <c r="I609" s="243">
        <f>SUM(G609+H609)</f>
        <v>0</v>
      </c>
    </row>
    <row r="610" spans="1:9" ht="10.5" customHeight="1" x14ac:dyDescent="0.15">
      <c r="A610" s="20" t="s">
        <v>527</v>
      </c>
      <c r="C610" s="80"/>
    </row>
    <row r="611" spans="1:9" ht="10.5" customHeight="1" x14ac:dyDescent="0.15">
      <c r="B611" s="106" t="s">
        <v>314</v>
      </c>
      <c r="C611" s="80" t="s">
        <v>294</v>
      </c>
      <c r="D611" s="95">
        <v>0</v>
      </c>
      <c r="E611" s="95">
        <v>0</v>
      </c>
      <c r="F611" s="95">
        <v>0</v>
      </c>
      <c r="G611" s="95">
        <v>0</v>
      </c>
      <c r="H611" s="140">
        <v>0</v>
      </c>
      <c r="I611" s="243">
        <f>SUM(G611+H611)</f>
        <v>0</v>
      </c>
    </row>
    <row r="612" spans="1:9" ht="10.5" customHeight="1" x14ac:dyDescent="0.15">
      <c r="B612" s="106" t="s">
        <v>313</v>
      </c>
      <c r="C612" s="80" t="s">
        <v>295</v>
      </c>
      <c r="D612" s="107">
        <v>0</v>
      </c>
      <c r="E612" s="107">
        <v>0</v>
      </c>
      <c r="F612" s="107">
        <v>0</v>
      </c>
      <c r="G612" s="107">
        <v>0</v>
      </c>
      <c r="H612" s="140">
        <v>0</v>
      </c>
      <c r="I612" s="243">
        <f>SUM(G612+H612)</f>
        <v>0</v>
      </c>
    </row>
    <row r="613" spans="1:9" ht="10.5" customHeight="1" x14ac:dyDescent="0.15">
      <c r="A613" s="9" t="s">
        <v>582</v>
      </c>
      <c r="B613" s="106"/>
      <c r="C613" s="80"/>
      <c r="D613" s="107"/>
      <c r="E613" s="107"/>
      <c r="F613" s="107"/>
      <c r="G613" s="107"/>
      <c r="H613" s="140"/>
      <c r="I613" s="243"/>
    </row>
    <row r="614" spans="1:9" ht="10.5" customHeight="1" thickBot="1" x14ac:dyDescent="0.2">
      <c r="B614" s="106"/>
      <c r="C614" s="274" t="s">
        <v>583</v>
      </c>
      <c r="D614" s="276">
        <f>+GenFundREV!D115+GenFundREV!D119+GenFundREV!D120</f>
        <v>0</v>
      </c>
      <c r="E614" s="276">
        <f>+GenFundREV!E115+GenFundREV!E119+GenFundREV!E120</f>
        <v>0</v>
      </c>
      <c r="F614" s="276">
        <f>+GenFundREV!F115+GenFundREV!F119+GenFundREV!F120</f>
        <v>0</v>
      </c>
      <c r="G614" s="276">
        <f>+GenFundREV!G115+GenFundREV!G119+GenFundREV!G120</f>
        <v>0</v>
      </c>
      <c r="H614" s="276">
        <f>+GenFundREV!H115+GenFundREV!H119+GenFundREV!H120</f>
        <v>0</v>
      </c>
      <c r="I614" s="276">
        <f>+GenFundREV!I115+GenFundREV!I119+GenFundREV!I120</f>
        <v>0</v>
      </c>
    </row>
    <row r="615" spans="1:9" ht="10.5" customHeight="1" thickTop="1" thickBot="1" x14ac:dyDescent="0.2">
      <c r="A615" s="20"/>
      <c r="C615" s="80" t="s">
        <v>879</v>
      </c>
      <c r="D615" s="113">
        <f>SUM(D609:D614)</f>
        <v>0</v>
      </c>
      <c r="E615" s="113">
        <f>SUM(E609:E614)</f>
        <v>0</v>
      </c>
      <c r="F615" s="113">
        <f>SUM(F609:F614)</f>
        <v>0</v>
      </c>
      <c r="G615" s="113">
        <f>SUM(G609:G614)</f>
        <v>0</v>
      </c>
      <c r="H615" s="113">
        <f>SUM(H609:H614)</f>
        <v>0</v>
      </c>
      <c r="I615" s="113">
        <f>G615+H615</f>
        <v>0</v>
      </c>
    </row>
    <row r="616" spans="1:9" ht="10.5" customHeight="1" thickTop="1" thickBot="1" x14ac:dyDescent="0.2">
      <c r="A616" s="20"/>
      <c r="C616" s="80"/>
      <c r="D616" s="3"/>
      <c r="E616" s="3"/>
      <c r="F616" s="3"/>
      <c r="G616" s="3"/>
    </row>
    <row r="617" spans="1:9" ht="10.5" customHeight="1" thickTop="1" thickBot="1" x14ac:dyDescent="0.2">
      <c r="B617" s="20" t="s">
        <v>528</v>
      </c>
      <c r="D617" s="113">
        <f>D606+D615</f>
        <v>0</v>
      </c>
      <c r="E617" s="113">
        <f>E606+E615</f>
        <v>0</v>
      </c>
      <c r="F617" s="113">
        <f>F606+F615</f>
        <v>0</v>
      </c>
      <c r="G617" s="113">
        <f>G606+G615</f>
        <v>0</v>
      </c>
      <c r="H617" s="113">
        <f>H606+H615</f>
        <v>0</v>
      </c>
      <c r="I617" s="113">
        <f>G617+H617</f>
        <v>0</v>
      </c>
    </row>
    <row r="618" spans="1:9" ht="10.5" customHeight="1" thickTop="1" x14ac:dyDescent="0.15"/>
    <row r="619" spans="1:9" ht="10.5" customHeight="1" x14ac:dyDescent="0.15">
      <c r="A619" s="102" t="s">
        <v>66</v>
      </c>
      <c r="C619" s="130" t="s">
        <v>532</v>
      </c>
    </row>
    <row r="620" spans="1:9" ht="10.5" customHeight="1" x14ac:dyDescent="0.15">
      <c r="A620" s="101" t="s">
        <v>998</v>
      </c>
      <c r="B620" t="s">
        <v>1270</v>
      </c>
      <c r="C620" s="80" t="s">
        <v>992</v>
      </c>
      <c r="D620" s="26">
        <v>0</v>
      </c>
      <c r="E620" s="26">
        <v>0</v>
      </c>
      <c r="F620" s="26">
        <v>0</v>
      </c>
      <c r="G620" s="26">
        <v>0</v>
      </c>
      <c r="H620" s="140">
        <v>0</v>
      </c>
      <c r="I620" s="243">
        <f t="shared" ref="I620:I625" si="20">SUM(G620+H620)</f>
        <v>0</v>
      </c>
    </row>
    <row r="621" spans="1:9" ht="10.5" customHeight="1" x14ac:dyDescent="0.15">
      <c r="A621" s="334" t="s">
        <v>1112</v>
      </c>
      <c r="B621" t="s">
        <v>1270</v>
      </c>
      <c r="C621" s="80" t="s">
        <v>993</v>
      </c>
      <c r="D621" s="26">
        <v>0</v>
      </c>
      <c r="E621" s="26">
        <v>0</v>
      </c>
      <c r="F621" s="26">
        <v>0</v>
      </c>
      <c r="G621" s="26">
        <v>0</v>
      </c>
      <c r="H621" s="140">
        <v>0</v>
      </c>
      <c r="I621" s="243">
        <f t="shared" si="20"/>
        <v>0</v>
      </c>
    </row>
    <row r="622" spans="1:9" ht="10.5" customHeight="1" x14ac:dyDescent="0.15">
      <c r="A622" s="101">
        <v>9323</v>
      </c>
      <c r="B622" s="105" t="s">
        <v>1270</v>
      </c>
      <c r="C622" s="80" t="s">
        <v>620</v>
      </c>
      <c r="D622" s="26">
        <v>0</v>
      </c>
      <c r="E622" s="26">
        <v>0</v>
      </c>
      <c r="F622" s="26">
        <v>0</v>
      </c>
      <c r="G622" s="26">
        <v>0</v>
      </c>
      <c r="H622" s="140">
        <v>0</v>
      </c>
      <c r="I622" s="243">
        <f t="shared" si="20"/>
        <v>0</v>
      </c>
    </row>
    <row r="623" spans="1:9" ht="10.5" customHeight="1" x14ac:dyDescent="0.15">
      <c r="A623" s="334" t="s">
        <v>1111</v>
      </c>
      <c r="B623" t="s">
        <v>1270</v>
      </c>
      <c r="C623" s="80" t="s">
        <v>994</v>
      </c>
      <c r="D623" s="26">
        <v>0</v>
      </c>
      <c r="E623" s="26">
        <v>0</v>
      </c>
      <c r="F623" s="26">
        <v>0</v>
      </c>
      <c r="G623" s="26">
        <v>0</v>
      </c>
      <c r="H623" s="140">
        <v>0</v>
      </c>
      <c r="I623" s="243">
        <f t="shared" si="20"/>
        <v>0</v>
      </c>
    </row>
    <row r="624" spans="1:9" ht="10.5" customHeight="1" x14ac:dyDescent="0.15">
      <c r="A624" s="73" t="s">
        <v>1109</v>
      </c>
      <c r="B624" t="s">
        <v>1270</v>
      </c>
      <c r="C624" s="1" t="s">
        <v>1110</v>
      </c>
      <c r="D624" s="26">
        <v>0</v>
      </c>
      <c r="E624" s="26">
        <v>0</v>
      </c>
      <c r="F624" s="26">
        <v>0</v>
      </c>
      <c r="G624" s="26">
        <v>0</v>
      </c>
      <c r="H624" s="140">
        <v>0</v>
      </c>
      <c r="I624" s="243">
        <f t="shared" si="20"/>
        <v>0</v>
      </c>
    </row>
    <row r="625" spans="1:9" ht="10.5" customHeight="1" thickBot="1" x14ac:dyDescent="0.2">
      <c r="A625" s="101" t="s">
        <v>1002</v>
      </c>
      <c r="B625" s="105" t="s">
        <v>1270</v>
      </c>
      <c r="C625" s="80" t="s">
        <v>996</v>
      </c>
      <c r="D625" s="97">
        <v>0</v>
      </c>
      <c r="E625" s="97">
        <v>0</v>
      </c>
      <c r="F625" s="97">
        <v>0</v>
      </c>
      <c r="G625" s="97">
        <v>0</v>
      </c>
      <c r="H625" s="140">
        <v>0</v>
      </c>
      <c r="I625" s="243">
        <f t="shared" si="20"/>
        <v>0</v>
      </c>
    </row>
    <row r="626" spans="1:9" ht="10.5" customHeight="1" thickTop="1" thickBot="1" x14ac:dyDescent="0.2">
      <c r="A626" s="96"/>
      <c r="C626" s="80" t="s">
        <v>523</v>
      </c>
      <c r="D626" s="111">
        <f>SUM(D620:D625)</f>
        <v>0</v>
      </c>
      <c r="E626" s="111">
        <f>SUM(E620:E625)</f>
        <v>0</v>
      </c>
      <c r="F626" s="111">
        <f>SUM(F620:F625)</f>
        <v>0</v>
      </c>
      <c r="G626" s="111">
        <f>SUM(G620:G625)</f>
        <v>0</v>
      </c>
      <c r="H626" s="111">
        <f>SUM(H620:H625)</f>
        <v>0</v>
      </c>
      <c r="I626" s="111">
        <f>G626+H626</f>
        <v>0</v>
      </c>
    </row>
    <row r="627" spans="1:9" ht="10.5" customHeight="1" thickTop="1" thickBot="1" x14ac:dyDescent="0.2">
      <c r="A627" s="96"/>
      <c r="C627" s="80"/>
      <c r="H627" s="3"/>
      <c r="I627" s="128"/>
    </row>
    <row r="628" spans="1:9" ht="10.5" customHeight="1" thickBot="1" x14ac:dyDescent="0.2">
      <c r="B628" s="20" t="s">
        <v>522</v>
      </c>
      <c r="D628" s="112">
        <f>D617+D626</f>
        <v>0</v>
      </c>
      <c r="E628" s="112">
        <f>E617+E626</f>
        <v>0</v>
      </c>
      <c r="F628" s="112">
        <f>F617+F626</f>
        <v>0</v>
      </c>
      <c r="G628" s="112">
        <f>G617+G626</f>
        <v>0</v>
      </c>
      <c r="H628" s="112">
        <f>H617+H626</f>
        <v>0</v>
      </c>
      <c r="I628" s="112">
        <f>G628+H628</f>
        <v>0</v>
      </c>
    </row>
    <row r="629" spans="1:9" ht="10.5" customHeight="1" x14ac:dyDescent="0.15">
      <c r="A629" s="96"/>
      <c r="C629" s="80" t="s">
        <v>524</v>
      </c>
      <c r="H629" s="3"/>
      <c r="I629" s="128"/>
    </row>
    <row r="630" spans="1:9" ht="10.5" customHeight="1" x14ac:dyDescent="0.15">
      <c r="A630" s="96"/>
      <c r="C630" s="80"/>
      <c r="H630" s="3"/>
      <c r="I630" s="128"/>
    </row>
    <row r="631" spans="1:9" ht="10.5" customHeight="1" x14ac:dyDescent="0.15">
      <c r="C631" s="130" t="s">
        <v>1394</v>
      </c>
      <c r="H631" s="3"/>
      <c r="I631" s="128"/>
    </row>
    <row r="632" spans="1:9" x14ac:dyDescent="0.15">
      <c r="A632" s="118" t="s">
        <v>1002</v>
      </c>
      <c r="B632" s="105" t="s">
        <v>1326</v>
      </c>
      <c r="C632" s="122" t="s">
        <v>1325</v>
      </c>
      <c r="D632" s="26">
        <v>0</v>
      </c>
      <c r="E632" s="26">
        <v>0</v>
      </c>
      <c r="F632" s="26">
        <v>0</v>
      </c>
      <c r="G632" s="26">
        <v>0</v>
      </c>
      <c r="H632" s="26">
        <v>0</v>
      </c>
      <c r="I632" s="238">
        <f>G632+H632</f>
        <v>0</v>
      </c>
    </row>
    <row r="633" spans="1:9" x14ac:dyDescent="0.15">
      <c r="A633" s="118" t="s">
        <v>1389</v>
      </c>
      <c r="B633" s="105" t="s">
        <v>1328</v>
      </c>
      <c r="C633" s="122" t="s">
        <v>1327</v>
      </c>
      <c r="D633" s="26">
        <v>0</v>
      </c>
      <c r="E633" s="26">
        <v>0</v>
      </c>
      <c r="F633" s="26">
        <v>0</v>
      </c>
      <c r="G633" s="26">
        <v>0</v>
      </c>
      <c r="H633" s="26">
        <v>0</v>
      </c>
      <c r="I633" s="238">
        <f t="shared" ref="I633:I646" si="21">G633+H633</f>
        <v>0</v>
      </c>
    </row>
    <row r="634" spans="1:9" x14ac:dyDescent="0.15">
      <c r="A634" s="118" t="s">
        <v>1112</v>
      </c>
      <c r="B634" s="105" t="s">
        <v>1330</v>
      </c>
      <c r="C634" s="122" t="s">
        <v>1329</v>
      </c>
      <c r="D634" s="26">
        <v>0</v>
      </c>
      <c r="E634" s="26">
        <v>0</v>
      </c>
      <c r="F634" s="26">
        <v>0</v>
      </c>
      <c r="G634" s="26">
        <v>0</v>
      </c>
      <c r="H634" s="26">
        <v>0</v>
      </c>
      <c r="I634" s="238">
        <f t="shared" si="21"/>
        <v>0</v>
      </c>
    </row>
    <row r="635" spans="1:9" x14ac:dyDescent="0.15">
      <c r="A635" s="118" t="s">
        <v>1111</v>
      </c>
      <c r="B635" s="105" t="s">
        <v>1332</v>
      </c>
      <c r="C635" s="122" t="s">
        <v>1331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  <c r="I635" s="238">
        <f t="shared" si="21"/>
        <v>0</v>
      </c>
    </row>
    <row r="636" spans="1:9" x14ac:dyDescent="0.15">
      <c r="A636" s="118" t="s">
        <v>1390</v>
      </c>
      <c r="B636" s="105" t="s">
        <v>1334</v>
      </c>
      <c r="C636" s="122" t="s">
        <v>1333</v>
      </c>
      <c r="D636" s="26">
        <v>0</v>
      </c>
      <c r="E636" s="26">
        <v>0</v>
      </c>
      <c r="F636" s="26">
        <v>0</v>
      </c>
      <c r="G636" s="26">
        <v>0</v>
      </c>
      <c r="H636" s="26">
        <v>0</v>
      </c>
      <c r="I636" s="238">
        <f t="shared" si="21"/>
        <v>0</v>
      </c>
    </row>
    <row r="637" spans="1:9" x14ac:dyDescent="0.15">
      <c r="A637" s="118" t="s">
        <v>1391</v>
      </c>
      <c r="B637" s="105" t="s">
        <v>1336</v>
      </c>
      <c r="C637" s="122" t="s">
        <v>1335</v>
      </c>
      <c r="D637" s="26">
        <v>0</v>
      </c>
      <c r="E637" s="26">
        <v>0</v>
      </c>
      <c r="F637" s="26">
        <v>0</v>
      </c>
      <c r="G637" s="26">
        <v>0</v>
      </c>
      <c r="H637" s="26">
        <v>0</v>
      </c>
      <c r="I637" s="238">
        <f t="shared" si="21"/>
        <v>0</v>
      </c>
    </row>
    <row r="638" spans="1:9" x14ac:dyDescent="0.15">
      <c r="A638" s="118" t="s">
        <v>1392</v>
      </c>
      <c r="B638" s="105" t="s">
        <v>1338</v>
      </c>
      <c r="C638" s="122" t="s">
        <v>1337</v>
      </c>
      <c r="D638" s="26">
        <v>0</v>
      </c>
      <c r="E638" s="26">
        <v>0</v>
      </c>
      <c r="F638" s="26">
        <v>0</v>
      </c>
      <c r="G638" s="26">
        <v>0</v>
      </c>
      <c r="H638" s="26">
        <v>0</v>
      </c>
      <c r="I638" s="238">
        <f t="shared" si="21"/>
        <v>0</v>
      </c>
    </row>
    <row r="639" spans="1:9" x14ac:dyDescent="0.15">
      <c r="A639" s="118" t="s">
        <v>1393</v>
      </c>
      <c r="B639" s="105" t="s">
        <v>1340</v>
      </c>
      <c r="C639" s="122" t="s">
        <v>1339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  <c r="I639" s="238">
        <f t="shared" si="21"/>
        <v>0</v>
      </c>
    </row>
    <row r="640" spans="1:9" x14ac:dyDescent="0.15">
      <c r="A640" s="118" t="s">
        <v>1002</v>
      </c>
      <c r="B640" s="105" t="s">
        <v>1342</v>
      </c>
      <c r="C640" s="122" t="s">
        <v>1341</v>
      </c>
      <c r="D640" s="26">
        <v>0</v>
      </c>
      <c r="E640" s="26">
        <v>0</v>
      </c>
      <c r="F640" s="26">
        <v>0</v>
      </c>
      <c r="G640" s="26">
        <v>0</v>
      </c>
      <c r="H640" s="26">
        <v>0</v>
      </c>
      <c r="I640" s="238">
        <f t="shared" si="21"/>
        <v>0</v>
      </c>
    </row>
    <row r="641" spans="1:9" x14ac:dyDescent="0.15">
      <c r="A641" s="118" t="s">
        <v>450</v>
      </c>
      <c r="B641" s="105" t="s">
        <v>1342</v>
      </c>
      <c r="C641" s="122" t="s">
        <v>1343</v>
      </c>
      <c r="D641" s="26">
        <v>0</v>
      </c>
      <c r="E641" s="26">
        <v>0</v>
      </c>
      <c r="F641" s="26">
        <v>0</v>
      </c>
      <c r="G641" s="26">
        <v>0</v>
      </c>
      <c r="H641" s="26">
        <v>0</v>
      </c>
      <c r="I641" s="238">
        <f t="shared" si="21"/>
        <v>0</v>
      </c>
    </row>
    <row r="642" spans="1:9" x14ac:dyDescent="0.15">
      <c r="A642" s="118" t="s">
        <v>1002</v>
      </c>
      <c r="B642" s="105" t="s">
        <v>1345</v>
      </c>
      <c r="C642" s="122" t="s">
        <v>1344</v>
      </c>
      <c r="D642" s="26">
        <v>0</v>
      </c>
      <c r="E642" s="26">
        <v>0</v>
      </c>
      <c r="F642" s="26">
        <v>0</v>
      </c>
      <c r="G642" s="26">
        <v>0</v>
      </c>
      <c r="H642" s="26">
        <v>0</v>
      </c>
      <c r="I642" s="238">
        <f t="shared" si="21"/>
        <v>0</v>
      </c>
    </row>
    <row r="643" spans="1:9" x14ac:dyDescent="0.15">
      <c r="A643" s="118" t="s">
        <v>1002</v>
      </c>
      <c r="B643" s="105" t="s">
        <v>1347</v>
      </c>
      <c r="C643" s="122" t="s">
        <v>1346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  <c r="I643" s="238">
        <f t="shared" si="21"/>
        <v>0</v>
      </c>
    </row>
    <row r="644" spans="1:9" x14ac:dyDescent="0.15">
      <c r="A644" s="118" t="s">
        <v>1002</v>
      </c>
      <c r="B644" s="105" t="s">
        <v>1349</v>
      </c>
      <c r="C644" s="122" t="s">
        <v>1348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38">
        <f t="shared" si="21"/>
        <v>0</v>
      </c>
    </row>
    <row r="645" spans="1:9" x14ac:dyDescent="0.15">
      <c r="A645" s="118" t="s">
        <v>1002</v>
      </c>
      <c r="B645" s="105" t="s">
        <v>1351</v>
      </c>
      <c r="C645" s="122" t="s">
        <v>1350</v>
      </c>
      <c r="D645" s="26">
        <v>0</v>
      </c>
      <c r="E645" s="26">
        <v>0</v>
      </c>
      <c r="F645" s="26">
        <v>0</v>
      </c>
      <c r="G645" s="26">
        <v>0</v>
      </c>
      <c r="H645" s="26">
        <v>0</v>
      </c>
      <c r="I645" s="238">
        <f t="shared" si="21"/>
        <v>0</v>
      </c>
    </row>
    <row r="646" spans="1:9" x14ac:dyDescent="0.15">
      <c r="A646" s="118" t="s">
        <v>1002</v>
      </c>
      <c r="B646" s="105" t="s">
        <v>1353</v>
      </c>
      <c r="C646" s="122" t="s">
        <v>1352</v>
      </c>
      <c r="D646" s="26">
        <v>0</v>
      </c>
      <c r="E646" s="26">
        <v>0</v>
      </c>
      <c r="F646" s="26">
        <v>0</v>
      </c>
      <c r="G646" s="26">
        <v>0</v>
      </c>
      <c r="H646" s="26">
        <v>0</v>
      </c>
      <c r="I646" s="238">
        <f t="shared" si="21"/>
        <v>0</v>
      </c>
    </row>
    <row r="647" spans="1:9" ht="11.25" thickBot="1" x14ac:dyDescent="0.2">
      <c r="A647" s="106"/>
      <c r="C647" s="122"/>
      <c r="D647" s="3"/>
      <c r="E647" s="3"/>
      <c r="F647" s="3"/>
      <c r="G647" s="3"/>
      <c r="H647" s="3"/>
    </row>
    <row r="648" spans="1:9" ht="10.5" customHeight="1" thickBot="1" x14ac:dyDescent="0.2">
      <c r="B648" s="20" t="s">
        <v>529</v>
      </c>
      <c r="D648" s="131">
        <f t="shared" ref="D648:I648" si="22">D628+SUM(D632:D647)</f>
        <v>0</v>
      </c>
      <c r="E648" s="131">
        <f t="shared" si="22"/>
        <v>0</v>
      </c>
      <c r="F648" s="131">
        <f t="shared" si="22"/>
        <v>0</v>
      </c>
      <c r="G648" s="131">
        <f t="shared" si="22"/>
        <v>0</v>
      </c>
      <c r="H648" s="131">
        <f t="shared" si="22"/>
        <v>0</v>
      </c>
      <c r="I648" s="131">
        <f t="shared" si="22"/>
        <v>0</v>
      </c>
    </row>
    <row r="649" spans="1:9" ht="10.5" customHeight="1" thickBot="1" x14ac:dyDescent="0.2">
      <c r="C649" s="80"/>
      <c r="H649" s="3"/>
      <c r="I649" s="128"/>
    </row>
    <row r="650" spans="1:9" ht="10.5" customHeight="1" thickTop="1" thickBot="1" x14ac:dyDescent="0.2">
      <c r="C650" s="80" t="s">
        <v>525</v>
      </c>
      <c r="D650" s="113">
        <f>GenFundREV!D112</f>
        <v>0</v>
      </c>
      <c r="E650" s="113">
        <f>GenFundREV!E112</f>
        <v>0</v>
      </c>
      <c r="F650" s="113">
        <f>GenFundREV!F112</f>
        <v>0</v>
      </c>
      <c r="G650" s="113">
        <f>GenFundREV!G112</f>
        <v>0</v>
      </c>
      <c r="H650" s="113">
        <f>GenFundREV!H112</f>
        <v>0</v>
      </c>
      <c r="I650" s="113">
        <f>G650+H650</f>
        <v>0</v>
      </c>
    </row>
    <row r="651" spans="1:9" ht="10.5" customHeight="1" thickTop="1" x14ac:dyDescent="0.15">
      <c r="D651" s="128"/>
      <c r="E651" s="128"/>
      <c r="F651" s="128"/>
      <c r="G651" s="128"/>
    </row>
    <row r="652" spans="1:9" ht="10.5" customHeight="1" x14ac:dyDescent="0.15">
      <c r="C652" s="80" t="s">
        <v>526</v>
      </c>
      <c r="D652" s="105">
        <f>D648-D650</f>
        <v>0</v>
      </c>
      <c r="E652" s="105">
        <f>E648-E650</f>
        <v>0</v>
      </c>
      <c r="F652" s="105">
        <f>F648-F650</f>
        <v>0</v>
      </c>
      <c r="G652" s="105">
        <f>G648-G650</f>
        <v>0</v>
      </c>
      <c r="H652" s="105">
        <f>H648-H650</f>
        <v>0</v>
      </c>
      <c r="I652" s="105">
        <f>G652+H652</f>
        <v>0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85" firstPageNumber="19" fitToHeight="0" orientation="landscape" r:id="rId1"/>
  <headerFooter alignWithMargins="0"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I121"/>
  <sheetViews>
    <sheetView zoomScaleNormal="100" workbookViewId="0">
      <pane ySplit="3" topLeftCell="A77" activePane="bottomLeft" state="frozen"/>
      <selection pane="bottomLeft" activeCell="D3" sqref="D3:I3"/>
    </sheetView>
  </sheetViews>
  <sheetFormatPr defaultColWidth="9.33203125" defaultRowHeight="10.5" x14ac:dyDescent="0.15"/>
  <cols>
    <col min="1" max="1" width="10" style="198" customWidth="1"/>
    <col min="2" max="2" width="5" style="192" bestFit="1" customWidth="1"/>
    <col min="3" max="3" width="70.83203125" style="123" customWidth="1"/>
    <col min="4" max="9" width="16.6640625" style="123" customWidth="1"/>
    <col min="10" max="16384" width="9.33203125" style="123"/>
  </cols>
  <sheetData>
    <row r="1" spans="1:9" x14ac:dyDescent="0.15">
      <c r="A1" s="123" t="s">
        <v>63</v>
      </c>
      <c r="C1" s="416">
        <f>District_Name</f>
        <v>0</v>
      </c>
      <c r="D1" s="89" t="s">
        <v>1056</v>
      </c>
      <c r="E1" s="194">
        <f>District_Code</f>
        <v>0</v>
      </c>
      <c r="G1" s="195" t="s">
        <v>1057</v>
      </c>
    </row>
    <row r="2" spans="1:9" s="382" customFormat="1" ht="12.75" x14ac:dyDescent="0.2">
      <c r="A2" s="197" t="s">
        <v>1405</v>
      </c>
      <c r="B2" s="380"/>
      <c r="C2" s="381"/>
    </row>
    <row r="3" spans="1:9" s="379" customFormat="1" ht="32.25" thickBot="1" x14ac:dyDescent="0.2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1.25" thickBot="1" x14ac:dyDescent="0.2">
      <c r="A4" s="199"/>
      <c r="B4" s="200" t="s">
        <v>1058</v>
      </c>
      <c r="C4" s="201"/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112">
        <f>SUM(G4+H4)</f>
        <v>0</v>
      </c>
    </row>
    <row r="5" spans="1:9" x14ac:dyDescent="0.15">
      <c r="A5" s="202"/>
      <c r="B5" s="203" t="s">
        <v>1062</v>
      </c>
      <c r="I5" s="105"/>
    </row>
    <row r="6" spans="1:9" x14ac:dyDescent="0.15">
      <c r="A6" s="193" t="s">
        <v>1063</v>
      </c>
      <c r="B6" s="204" t="s">
        <v>769</v>
      </c>
      <c r="C6" s="89" t="s">
        <v>197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38">
        <f t="shared" ref="I6:I43" si="0">SUM(G6+H6)</f>
        <v>0</v>
      </c>
    </row>
    <row r="7" spans="1:9" x14ac:dyDescent="0.15">
      <c r="A7" s="193" t="s">
        <v>1064</v>
      </c>
      <c r="B7" s="204" t="s">
        <v>770</v>
      </c>
      <c r="C7" s="89" t="s">
        <v>198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38">
        <f t="shared" si="0"/>
        <v>0</v>
      </c>
    </row>
    <row r="8" spans="1:9" x14ac:dyDescent="0.15">
      <c r="A8" s="193" t="s">
        <v>1065</v>
      </c>
      <c r="B8" s="204" t="s">
        <v>771</v>
      </c>
      <c r="C8" s="89" t="s">
        <v>199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38">
        <f t="shared" si="0"/>
        <v>0</v>
      </c>
    </row>
    <row r="9" spans="1:9" x14ac:dyDescent="0.15">
      <c r="A9" s="193" t="s">
        <v>1066</v>
      </c>
      <c r="B9" s="204" t="s">
        <v>832</v>
      </c>
      <c r="C9" s="89" t="s">
        <v>394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38">
        <f t="shared" si="0"/>
        <v>0</v>
      </c>
    </row>
    <row r="10" spans="1:9" x14ac:dyDescent="0.15">
      <c r="A10" s="193" t="s">
        <v>196</v>
      </c>
      <c r="B10" s="204" t="s">
        <v>833</v>
      </c>
      <c r="C10" s="89" t="s">
        <v>395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38">
        <f t="shared" si="0"/>
        <v>0</v>
      </c>
    </row>
    <row r="11" spans="1:9" x14ac:dyDescent="0.15">
      <c r="A11" s="193" t="s">
        <v>1067</v>
      </c>
      <c r="B11" s="204" t="s">
        <v>834</v>
      </c>
      <c r="C11" s="89" t="s">
        <v>396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38">
        <f t="shared" si="0"/>
        <v>0</v>
      </c>
    </row>
    <row r="12" spans="1:9" x14ac:dyDescent="0.15">
      <c r="A12" s="193" t="s">
        <v>1068</v>
      </c>
      <c r="B12" s="204" t="s">
        <v>835</v>
      </c>
      <c r="C12" s="89" t="s">
        <v>397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238">
        <f t="shared" si="0"/>
        <v>0</v>
      </c>
    </row>
    <row r="13" spans="1:9" x14ac:dyDescent="0.15">
      <c r="A13" s="193" t="s">
        <v>422</v>
      </c>
      <c r="B13" s="204" t="s">
        <v>836</v>
      </c>
      <c r="C13" s="89" t="s">
        <v>427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  <c r="I13" s="238">
        <f t="shared" si="0"/>
        <v>0</v>
      </c>
    </row>
    <row r="14" spans="1:9" x14ac:dyDescent="0.15">
      <c r="A14" s="193" t="s">
        <v>423</v>
      </c>
      <c r="B14" s="204" t="s">
        <v>844</v>
      </c>
      <c r="C14" s="89" t="s">
        <v>435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38">
        <f t="shared" si="0"/>
        <v>0</v>
      </c>
    </row>
    <row r="15" spans="1:9" x14ac:dyDescent="0.15">
      <c r="A15" s="193" t="s">
        <v>424</v>
      </c>
      <c r="B15" s="204" t="s">
        <v>848</v>
      </c>
      <c r="C15" s="89" t="s">
        <v>428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38">
        <f t="shared" si="0"/>
        <v>0</v>
      </c>
    </row>
    <row r="16" spans="1:9" x14ac:dyDescent="0.15">
      <c r="A16" s="193" t="s">
        <v>425</v>
      </c>
      <c r="B16" s="204" t="s">
        <v>849</v>
      </c>
      <c r="C16" s="286" t="s">
        <v>1396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38">
        <f t="shared" si="0"/>
        <v>0</v>
      </c>
    </row>
    <row r="17" spans="1:9" x14ac:dyDescent="0.15">
      <c r="A17" s="193" t="s">
        <v>426</v>
      </c>
      <c r="B17" s="204" t="s">
        <v>845</v>
      </c>
      <c r="C17" s="89" t="s">
        <v>429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38">
        <f t="shared" si="0"/>
        <v>0</v>
      </c>
    </row>
    <row r="18" spans="1:9" x14ac:dyDescent="0.15">
      <c r="A18" s="205" t="s">
        <v>511</v>
      </c>
      <c r="B18" s="204" t="s">
        <v>846</v>
      </c>
      <c r="C18" s="89" t="s">
        <v>430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238">
        <f t="shared" si="0"/>
        <v>0</v>
      </c>
    </row>
    <row r="19" spans="1:9" x14ac:dyDescent="0.15">
      <c r="A19" s="193" t="s">
        <v>431</v>
      </c>
      <c r="B19" s="204" t="s">
        <v>851</v>
      </c>
      <c r="C19" s="89" t="s">
        <v>321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  <c r="I19" s="238">
        <f t="shared" si="0"/>
        <v>0</v>
      </c>
    </row>
    <row r="20" spans="1:9" x14ac:dyDescent="0.15">
      <c r="A20" s="193" t="s">
        <v>432</v>
      </c>
      <c r="B20" s="204" t="s">
        <v>852</v>
      </c>
      <c r="C20" s="89" t="s">
        <v>433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38">
        <f t="shared" si="0"/>
        <v>0</v>
      </c>
    </row>
    <row r="21" spans="1:9" x14ac:dyDescent="0.15">
      <c r="A21" s="193" t="s">
        <v>434</v>
      </c>
      <c r="B21" s="204" t="s">
        <v>853</v>
      </c>
      <c r="C21" s="89" t="s">
        <v>368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38">
        <f t="shared" si="0"/>
        <v>0</v>
      </c>
    </row>
    <row r="22" spans="1:9" x14ac:dyDescent="0.15">
      <c r="A22" s="193" t="s">
        <v>436</v>
      </c>
      <c r="B22" s="204" t="s">
        <v>854</v>
      </c>
      <c r="C22" s="89" t="s">
        <v>361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38">
        <f t="shared" si="0"/>
        <v>0</v>
      </c>
    </row>
    <row r="23" spans="1:9" x14ac:dyDescent="0.15">
      <c r="A23" s="193" t="s">
        <v>362</v>
      </c>
      <c r="B23" s="204" t="s">
        <v>855</v>
      </c>
      <c r="C23" s="89" t="s">
        <v>363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238">
        <f t="shared" si="0"/>
        <v>0</v>
      </c>
    </row>
    <row r="24" spans="1:9" x14ac:dyDescent="0.15">
      <c r="A24" s="193" t="s">
        <v>364</v>
      </c>
      <c r="B24" s="204" t="s">
        <v>856</v>
      </c>
      <c r="C24" s="89" t="s">
        <v>365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38">
        <f t="shared" si="0"/>
        <v>0</v>
      </c>
    </row>
    <row r="25" spans="1:9" x14ac:dyDescent="0.15">
      <c r="A25" s="193" t="s">
        <v>366</v>
      </c>
      <c r="B25" s="204" t="s">
        <v>857</v>
      </c>
      <c r="C25" s="89" t="s">
        <v>367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  <c r="I25" s="238">
        <f t="shared" si="0"/>
        <v>0</v>
      </c>
    </row>
    <row r="26" spans="1:9" x14ac:dyDescent="0.15">
      <c r="A26" s="193" t="s">
        <v>1070</v>
      </c>
      <c r="B26" s="204" t="s">
        <v>858</v>
      </c>
      <c r="C26" s="89" t="s">
        <v>322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238">
        <f t="shared" si="0"/>
        <v>0</v>
      </c>
    </row>
    <row r="27" spans="1:9" x14ac:dyDescent="0.15">
      <c r="A27" s="193" t="s">
        <v>369</v>
      </c>
      <c r="B27" s="204" t="s">
        <v>859</v>
      </c>
      <c r="C27" s="89" t="s">
        <v>370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38">
        <f t="shared" si="0"/>
        <v>0</v>
      </c>
    </row>
    <row r="28" spans="1:9" x14ac:dyDescent="0.15">
      <c r="A28" s="193" t="s">
        <v>69</v>
      </c>
      <c r="B28" s="204" t="s">
        <v>864</v>
      </c>
      <c r="C28" s="89" t="s">
        <v>371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38">
        <f t="shared" si="0"/>
        <v>0</v>
      </c>
    </row>
    <row r="29" spans="1:9" x14ac:dyDescent="0.15">
      <c r="A29" s="193" t="s">
        <v>372</v>
      </c>
      <c r="B29" s="204" t="s">
        <v>865</v>
      </c>
      <c r="C29" s="89" t="s">
        <v>373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238">
        <f t="shared" si="0"/>
        <v>0</v>
      </c>
    </row>
    <row r="30" spans="1:9" x14ac:dyDescent="0.15">
      <c r="A30" s="193">
        <v>1800</v>
      </c>
      <c r="B30" s="204" t="s">
        <v>866</v>
      </c>
      <c r="C30" s="89" t="s">
        <v>323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38">
        <f t="shared" si="0"/>
        <v>0</v>
      </c>
    </row>
    <row r="31" spans="1:9" x14ac:dyDescent="0.15">
      <c r="A31" s="193">
        <v>1850</v>
      </c>
      <c r="B31" s="204" t="s">
        <v>867</v>
      </c>
      <c r="C31" s="89" t="s">
        <v>324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  <c r="I31" s="238">
        <f t="shared" si="0"/>
        <v>0</v>
      </c>
    </row>
    <row r="32" spans="1:9" x14ac:dyDescent="0.15">
      <c r="A32" s="193" t="s">
        <v>407</v>
      </c>
      <c r="B32" s="326" t="s">
        <v>869</v>
      </c>
      <c r="C32" s="89" t="s">
        <v>408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238">
        <f t="shared" si="0"/>
        <v>0</v>
      </c>
    </row>
    <row r="33" spans="1:9" x14ac:dyDescent="0.15">
      <c r="A33" s="205" t="s">
        <v>348</v>
      </c>
      <c r="B33" s="326" t="s">
        <v>870</v>
      </c>
      <c r="C33" s="89" t="s">
        <v>351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238">
        <f t="shared" si="0"/>
        <v>0</v>
      </c>
    </row>
    <row r="34" spans="1:9" x14ac:dyDescent="0.15">
      <c r="A34" s="205" t="s">
        <v>349</v>
      </c>
      <c r="B34" s="326" t="s">
        <v>871</v>
      </c>
      <c r="C34" s="89" t="s">
        <v>352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38">
        <f t="shared" si="0"/>
        <v>0</v>
      </c>
    </row>
    <row r="35" spans="1:9" x14ac:dyDescent="0.15">
      <c r="A35" s="205" t="s">
        <v>350</v>
      </c>
      <c r="B35" s="326" t="s">
        <v>872</v>
      </c>
      <c r="C35" s="89" t="s">
        <v>354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38">
        <f t="shared" si="0"/>
        <v>0</v>
      </c>
    </row>
    <row r="36" spans="1:9" x14ac:dyDescent="0.15">
      <c r="A36" s="193" t="s">
        <v>1071</v>
      </c>
      <c r="B36" s="326" t="s">
        <v>873</v>
      </c>
      <c r="C36" s="89" t="s">
        <v>325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38">
        <f t="shared" si="0"/>
        <v>0</v>
      </c>
    </row>
    <row r="37" spans="1:9" x14ac:dyDescent="0.15">
      <c r="A37" s="205" t="s">
        <v>548</v>
      </c>
      <c r="B37" s="326" t="s">
        <v>874</v>
      </c>
      <c r="C37" s="89" t="s">
        <v>326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38">
        <f t="shared" si="0"/>
        <v>0</v>
      </c>
    </row>
    <row r="38" spans="1:9" x14ac:dyDescent="0.15">
      <c r="A38" s="205" t="s">
        <v>549</v>
      </c>
      <c r="B38" s="326" t="s">
        <v>875</v>
      </c>
      <c r="C38" s="286" t="s">
        <v>1397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38">
        <f t="shared" si="0"/>
        <v>0</v>
      </c>
    </row>
    <row r="39" spans="1:9" x14ac:dyDescent="0.15">
      <c r="A39" s="325" t="s">
        <v>1271</v>
      </c>
      <c r="B39" s="326" t="s">
        <v>876</v>
      </c>
      <c r="C39" s="89" t="s">
        <v>356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38">
        <f t="shared" si="0"/>
        <v>0</v>
      </c>
    </row>
    <row r="40" spans="1:9" x14ac:dyDescent="0.15">
      <c r="A40" s="205" t="s">
        <v>550</v>
      </c>
      <c r="B40" s="326" t="s">
        <v>877</v>
      </c>
      <c r="C40" s="89" t="s">
        <v>327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38">
        <f t="shared" si="0"/>
        <v>0</v>
      </c>
    </row>
    <row r="41" spans="1:9" x14ac:dyDescent="0.15">
      <c r="A41" s="193" t="s">
        <v>1072</v>
      </c>
      <c r="B41" s="326" t="s">
        <v>878</v>
      </c>
      <c r="C41" s="89" t="s">
        <v>328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38">
        <f t="shared" ref="I41" si="1">SUM(G41+H41)</f>
        <v>0</v>
      </c>
    </row>
    <row r="42" spans="1:9" x14ac:dyDescent="0.15">
      <c r="A42" s="325" t="s">
        <v>1198</v>
      </c>
      <c r="B42" s="326" t="s">
        <v>193</v>
      </c>
      <c r="C42" s="286" t="s">
        <v>1199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38">
        <f t="shared" si="0"/>
        <v>0</v>
      </c>
    </row>
    <row r="43" spans="1:9" x14ac:dyDescent="0.15">
      <c r="A43"/>
      <c r="B43" s="326" t="s">
        <v>194</v>
      </c>
      <c r="C43" s="89" t="s">
        <v>512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38">
        <f t="shared" si="0"/>
        <v>0</v>
      </c>
    </row>
    <row r="44" spans="1:9" ht="11.25" thickBot="1" x14ac:dyDescent="0.2">
      <c r="A44"/>
      <c r="B44" s="206"/>
      <c r="C44" s="89"/>
      <c r="D44" s="3"/>
      <c r="E44" s="3"/>
      <c r="F44" s="3"/>
      <c r="G44" s="3"/>
      <c r="H44" s="3"/>
      <c r="I44" s="128"/>
    </row>
    <row r="45" spans="1:9" ht="12" thickTop="1" thickBot="1" x14ac:dyDescent="0.2">
      <c r="A45"/>
      <c r="B45" s="204" t="s">
        <v>880</v>
      </c>
      <c r="C45" s="89" t="s">
        <v>358</v>
      </c>
      <c r="D45" s="111">
        <f t="shared" ref="D45:I45" si="2">SUM(D6:D43)</f>
        <v>0</v>
      </c>
      <c r="E45" s="111">
        <f t="shared" si="2"/>
        <v>0</v>
      </c>
      <c r="F45" s="111">
        <f t="shared" si="2"/>
        <v>0</v>
      </c>
      <c r="G45" s="111">
        <f t="shared" si="2"/>
        <v>0</v>
      </c>
      <c r="H45" s="111">
        <f t="shared" si="2"/>
        <v>0</v>
      </c>
      <c r="I45" s="111">
        <f t="shared" si="2"/>
        <v>0</v>
      </c>
    </row>
    <row r="46" spans="1:9" ht="11.25" thickTop="1" x14ac:dyDescent="0.15">
      <c r="B46" s="206"/>
      <c r="C46" s="89"/>
      <c r="I46" s="105"/>
    </row>
    <row r="47" spans="1:9" ht="11.25" thickBot="1" x14ac:dyDescent="0.2">
      <c r="B47" s="203" t="s">
        <v>51</v>
      </c>
      <c r="I47" s="105"/>
    </row>
    <row r="48" spans="1:9" ht="12" thickTop="1" thickBot="1" x14ac:dyDescent="0.2">
      <c r="A48" s="193" t="s">
        <v>52</v>
      </c>
      <c r="B48" s="204" t="s">
        <v>881</v>
      </c>
      <c r="C48" s="89" t="s">
        <v>329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111">
        <f>SUM(G48+H48)</f>
        <v>0</v>
      </c>
    </row>
    <row r="49" spans="1:9" ht="11.25" thickTop="1" x14ac:dyDescent="0.15">
      <c r="A49" s="193"/>
      <c r="B49" s="206"/>
      <c r="C49" s="89"/>
      <c r="D49" s="3"/>
      <c r="E49" s="3"/>
      <c r="F49" s="3"/>
      <c r="G49" s="3"/>
      <c r="I49" s="105"/>
    </row>
    <row r="50" spans="1:9" x14ac:dyDescent="0.15">
      <c r="A50"/>
      <c r="B50" s="203" t="s">
        <v>53</v>
      </c>
      <c r="C50"/>
      <c r="I50" s="105"/>
    </row>
    <row r="51" spans="1:9" x14ac:dyDescent="0.15">
      <c r="A51" s="330" t="s">
        <v>572</v>
      </c>
      <c r="B51" s="326" t="s">
        <v>882</v>
      </c>
      <c r="C51" s="286" t="s">
        <v>1200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38">
        <f t="shared" ref="I51:I72" si="3">SUM(G51+H51)</f>
        <v>0</v>
      </c>
    </row>
    <row r="52" spans="1:9" hidden="1" x14ac:dyDescent="0.15">
      <c r="A52" s="205" t="s">
        <v>551</v>
      </c>
      <c r="B52" s="204" t="s">
        <v>883</v>
      </c>
      <c r="C52" s="89" t="s">
        <v>331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38">
        <f t="shared" si="3"/>
        <v>0</v>
      </c>
    </row>
    <row r="53" spans="1:9" hidden="1" x14ac:dyDescent="0.15">
      <c r="A53" s="205" t="s">
        <v>552</v>
      </c>
      <c r="B53" s="204" t="s">
        <v>884</v>
      </c>
      <c r="C53" s="286" t="s">
        <v>154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38">
        <f t="shared" si="3"/>
        <v>0</v>
      </c>
    </row>
    <row r="54" spans="1:9" hidden="1" x14ac:dyDescent="0.15">
      <c r="A54" s="193" t="s">
        <v>409</v>
      </c>
      <c r="B54" s="204" t="s">
        <v>885</v>
      </c>
      <c r="C54" s="89" t="s">
        <v>411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238">
        <f t="shared" si="3"/>
        <v>0</v>
      </c>
    </row>
    <row r="55" spans="1:9" hidden="1" x14ac:dyDescent="0.15">
      <c r="A55" s="193" t="s">
        <v>410</v>
      </c>
      <c r="B55" s="204" t="s">
        <v>886</v>
      </c>
      <c r="C55" s="89" t="s">
        <v>412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238">
        <f t="shared" si="3"/>
        <v>0</v>
      </c>
    </row>
    <row r="56" spans="1:9" hidden="1" x14ac:dyDescent="0.15">
      <c r="A56" s="193" t="s">
        <v>374</v>
      </c>
      <c r="B56" s="204" t="s">
        <v>890</v>
      </c>
      <c r="C56" s="89" t="s">
        <v>375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38">
        <f t="shared" si="3"/>
        <v>0</v>
      </c>
    </row>
    <row r="57" spans="1:9" hidden="1" x14ac:dyDescent="0.15">
      <c r="A57" s="193" t="s">
        <v>55</v>
      </c>
      <c r="B57" s="204" t="s">
        <v>891</v>
      </c>
      <c r="C57" s="89" t="s">
        <v>332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38">
        <f t="shared" si="3"/>
        <v>0</v>
      </c>
    </row>
    <row r="58" spans="1:9" hidden="1" x14ac:dyDescent="0.15">
      <c r="A58" s="193" t="s">
        <v>56</v>
      </c>
      <c r="B58" s="204" t="s">
        <v>892</v>
      </c>
      <c r="C58" s="89" t="s">
        <v>333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238">
        <f t="shared" si="3"/>
        <v>0</v>
      </c>
    </row>
    <row r="59" spans="1:9" hidden="1" x14ac:dyDescent="0.15">
      <c r="A59" s="193" t="s">
        <v>57</v>
      </c>
      <c r="B59" s="204" t="s">
        <v>893</v>
      </c>
      <c r="C59" s="89" t="s">
        <v>334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238">
        <f t="shared" si="3"/>
        <v>0</v>
      </c>
    </row>
    <row r="60" spans="1:9" hidden="1" x14ac:dyDescent="0.15">
      <c r="A60" s="193" t="s">
        <v>58</v>
      </c>
      <c r="B60" s="204" t="s">
        <v>894</v>
      </c>
      <c r="C60" s="89" t="s">
        <v>335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238">
        <f t="shared" si="3"/>
        <v>0</v>
      </c>
    </row>
    <row r="61" spans="1:9" hidden="1" x14ac:dyDescent="0.15">
      <c r="A61" s="193" t="s">
        <v>59</v>
      </c>
      <c r="B61" s="204" t="s">
        <v>895</v>
      </c>
      <c r="C61" s="89" t="s">
        <v>336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38">
        <f t="shared" si="3"/>
        <v>0</v>
      </c>
    </row>
    <row r="62" spans="1:9" hidden="1" x14ac:dyDescent="0.15">
      <c r="A62" s="193" t="s">
        <v>420</v>
      </c>
      <c r="B62" s="328" t="s">
        <v>896</v>
      </c>
      <c r="C62" s="89" t="s">
        <v>421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38">
        <f t="shared" si="3"/>
        <v>0</v>
      </c>
    </row>
    <row r="63" spans="1:9" hidden="1" x14ac:dyDescent="0.15">
      <c r="A63" s="205" t="s">
        <v>553</v>
      </c>
      <c r="B63" s="204" t="s">
        <v>897</v>
      </c>
      <c r="C63" s="89" t="s">
        <v>337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38">
        <f t="shared" si="3"/>
        <v>0</v>
      </c>
    </row>
    <row r="64" spans="1:9" x14ac:dyDescent="0.15">
      <c r="A64" s="330" t="s">
        <v>1201</v>
      </c>
      <c r="B64" s="326" t="s">
        <v>883</v>
      </c>
      <c r="C64" s="286" t="s">
        <v>1272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238">
        <f t="shared" si="3"/>
        <v>0</v>
      </c>
    </row>
    <row r="65" spans="1:9" x14ac:dyDescent="0.15">
      <c r="A65" s="330" t="s">
        <v>1273</v>
      </c>
      <c r="B65" s="326" t="s">
        <v>347</v>
      </c>
      <c r="C65" s="286" t="s">
        <v>1274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38">
        <f t="shared" si="3"/>
        <v>0</v>
      </c>
    </row>
    <row r="66" spans="1:9" x14ac:dyDescent="0.15">
      <c r="A66" s="329" t="s">
        <v>1204</v>
      </c>
      <c r="B66" s="326" t="s">
        <v>890</v>
      </c>
      <c r="C66" s="89" t="s">
        <v>942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38">
        <f t="shared" si="3"/>
        <v>0</v>
      </c>
    </row>
    <row r="67" spans="1:9" x14ac:dyDescent="0.15">
      <c r="A67" s="193" t="s">
        <v>60</v>
      </c>
      <c r="B67" s="326" t="s">
        <v>891</v>
      </c>
      <c r="C67" s="89" t="s">
        <v>71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38">
        <f t="shared" si="3"/>
        <v>0</v>
      </c>
    </row>
    <row r="68" spans="1:9" x14ac:dyDescent="0.15">
      <c r="A68" s="330" t="s">
        <v>554</v>
      </c>
      <c r="B68" s="326" t="s">
        <v>892</v>
      </c>
      <c r="C68" s="89" t="s">
        <v>338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38">
        <f t="shared" si="3"/>
        <v>0</v>
      </c>
    </row>
    <row r="69" spans="1:9" x14ac:dyDescent="0.15">
      <c r="A69" s="325" t="s">
        <v>555</v>
      </c>
      <c r="B69" s="326" t="s">
        <v>893</v>
      </c>
      <c r="C69" s="89" t="s">
        <v>339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238">
        <f t="shared" si="3"/>
        <v>0</v>
      </c>
    </row>
    <row r="70" spans="1:9" x14ac:dyDescent="0.15">
      <c r="A70" s="325" t="s">
        <v>357</v>
      </c>
      <c r="B70" s="326" t="s">
        <v>894</v>
      </c>
      <c r="C70" s="89" t="s">
        <v>359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38">
        <f t="shared" si="3"/>
        <v>0</v>
      </c>
    </row>
    <row r="71" spans="1:9" x14ac:dyDescent="0.15">
      <c r="A71" s="325" t="s">
        <v>1205</v>
      </c>
      <c r="B71" s="326" t="s">
        <v>895</v>
      </c>
      <c r="C71" s="286" t="s">
        <v>1206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38">
        <f t="shared" si="3"/>
        <v>0</v>
      </c>
    </row>
    <row r="72" spans="1:9" ht="11.25" thickBot="1" x14ac:dyDescent="0.2">
      <c r="A72" s="205" t="s">
        <v>556</v>
      </c>
      <c r="B72" s="326" t="s">
        <v>896</v>
      </c>
      <c r="C72" s="89" t="s">
        <v>402</v>
      </c>
      <c r="D72" s="91">
        <v>0</v>
      </c>
      <c r="E72" s="91">
        <v>0</v>
      </c>
      <c r="F72" s="91">
        <v>0</v>
      </c>
      <c r="G72" s="91">
        <v>0</v>
      </c>
      <c r="H72" s="91">
        <v>0</v>
      </c>
      <c r="I72" s="248">
        <f t="shared" si="3"/>
        <v>0</v>
      </c>
    </row>
    <row r="73" spans="1:9" ht="12" thickTop="1" thickBot="1" x14ac:dyDescent="0.2">
      <c r="A73" s="205"/>
      <c r="B73" s="206"/>
      <c r="C73" s="89"/>
      <c r="D73" s="124"/>
      <c r="E73" s="124"/>
      <c r="F73" s="124"/>
      <c r="G73" s="124"/>
      <c r="H73" s="124"/>
      <c r="I73" s="246"/>
    </row>
    <row r="74" spans="1:9" ht="12" thickTop="1" thickBot="1" x14ac:dyDescent="0.2">
      <c r="A74"/>
      <c r="B74" s="326" t="s">
        <v>897</v>
      </c>
      <c r="C74" s="286" t="s">
        <v>1207</v>
      </c>
      <c r="D74" s="113">
        <f t="shared" ref="D74:I74" si="4">SUM(D51:D72)</f>
        <v>0</v>
      </c>
      <c r="E74" s="247">
        <f t="shared" si="4"/>
        <v>0</v>
      </c>
      <c r="F74" s="247">
        <f t="shared" si="4"/>
        <v>0</v>
      </c>
      <c r="G74" s="247">
        <f t="shared" si="4"/>
        <v>0</v>
      </c>
      <c r="H74" s="247">
        <f t="shared" si="4"/>
        <v>0</v>
      </c>
      <c r="I74" s="247">
        <f t="shared" si="4"/>
        <v>0</v>
      </c>
    </row>
    <row r="75" spans="1:9" ht="11.25" thickTop="1" x14ac:dyDescent="0.15">
      <c r="B75" s="206"/>
      <c r="C75" s="89"/>
      <c r="I75" s="105"/>
    </row>
    <row r="76" spans="1:9" x14ac:dyDescent="0.15">
      <c r="A76"/>
      <c r="B76" s="206"/>
      <c r="C76" s="208" t="s">
        <v>61</v>
      </c>
      <c r="I76" s="105"/>
    </row>
    <row r="77" spans="1:9" x14ac:dyDescent="0.15">
      <c r="A77" s="198" t="s">
        <v>284</v>
      </c>
      <c r="B77" s="326" t="s">
        <v>898</v>
      </c>
      <c r="C77" s="89" t="s">
        <v>489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238">
        <f t="shared" ref="I77:I87" si="5">SUM(G77+H77)</f>
        <v>0</v>
      </c>
    </row>
    <row r="78" spans="1:9" x14ac:dyDescent="0.15">
      <c r="A78" s="207" t="s">
        <v>492</v>
      </c>
      <c r="B78" s="326" t="s">
        <v>900</v>
      </c>
      <c r="C78" s="89" t="s">
        <v>490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238">
        <f t="shared" si="5"/>
        <v>0</v>
      </c>
    </row>
    <row r="79" spans="1:9" x14ac:dyDescent="0.15">
      <c r="A79" s="207" t="s">
        <v>493</v>
      </c>
      <c r="B79" s="326" t="s">
        <v>901</v>
      </c>
      <c r="C79" s="89" t="s">
        <v>491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238">
        <f t="shared" si="5"/>
        <v>0</v>
      </c>
    </row>
    <row r="80" spans="1:9" x14ac:dyDescent="0.15">
      <c r="A80" s="198" t="s">
        <v>413</v>
      </c>
      <c r="B80" s="326" t="s">
        <v>902</v>
      </c>
      <c r="C80" s="89" t="s">
        <v>414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238">
        <f t="shared" si="5"/>
        <v>0</v>
      </c>
    </row>
    <row r="81" spans="1:9" x14ac:dyDescent="0.15">
      <c r="A81" s="198" t="s">
        <v>415</v>
      </c>
      <c r="B81" s="326" t="s">
        <v>903</v>
      </c>
      <c r="C81" s="89" t="s">
        <v>416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238">
        <f t="shared" si="5"/>
        <v>0</v>
      </c>
    </row>
    <row r="82" spans="1:9" x14ac:dyDescent="0.15">
      <c r="A82" s="329" t="s">
        <v>1210</v>
      </c>
      <c r="B82" s="326" t="s">
        <v>904</v>
      </c>
      <c r="C82" s="89" t="s">
        <v>360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238">
        <f t="shared" si="5"/>
        <v>0</v>
      </c>
    </row>
    <row r="83" spans="1:9" x14ac:dyDescent="0.15">
      <c r="A83" s="198" t="s">
        <v>417</v>
      </c>
      <c r="B83" s="326" t="s">
        <v>905</v>
      </c>
      <c r="C83" s="89" t="s">
        <v>418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238">
        <f t="shared" si="5"/>
        <v>0</v>
      </c>
    </row>
    <row r="84" spans="1:9" x14ac:dyDescent="0.15">
      <c r="A84"/>
      <c r="B84" s="331" t="s">
        <v>1275</v>
      </c>
      <c r="C84" s="89" t="s">
        <v>403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238">
        <f t="shared" si="5"/>
        <v>0</v>
      </c>
    </row>
    <row r="85" spans="1:9" x14ac:dyDescent="0.15">
      <c r="A85"/>
      <c r="B85" s="331" t="s">
        <v>1276</v>
      </c>
      <c r="C85" s="89" t="s">
        <v>332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238">
        <f t="shared" si="5"/>
        <v>0</v>
      </c>
    </row>
    <row r="86" spans="1:9" x14ac:dyDescent="0.15">
      <c r="A86"/>
      <c r="B86" s="326" t="s">
        <v>1277</v>
      </c>
      <c r="C86" s="89" t="s">
        <v>404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238">
        <f t="shared" si="5"/>
        <v>0</v>
      </c>
    </row>
    <row r="87" spans="1:9" x14ac:dyDescent="0.15">
      <c r="A87"/>
      <c r="B87" s="326" t="s">
        <v>906</v>
      </c>
      <c r="C87" s="89" t="s">
        <v>405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238">
        <f t="shared" si="5"/>
        <v>0</v>
      </c>
    </row>
    <row r="88" spans="1:9" ht="11.25" thickBot="1" x14ac:dyDescent="0.2">
      <c r="A88"/>
      <c r="B88" s="206"/>
      <c r="C88" s="89"/>
      <c r="D88" s="3"/>
      <c r="E88" s="3"/>
      <c r="F88" s="3"/>
      <c r="G88" s="3"/>
      <c r="H88" s="3"/>
      <c r="I88" s="128"/>
    </row>
    <row r="89" spans="1:9" ht="12" thickTop="1" thickBot="1" x14ac:dyDescent="0.2">
      <c r="A89"/>
      <c r="B89" s="326" t="s">
        <v>907</v>
      </c>
      <c r="C89" s="286" t="s">
        <v>1214</v>
      </c>
      <c r="D89" s="111">
        <f t="shared" ref="D89:I89" si="6">SUM(D77:D87)</f>
        <v>0</v>
      </c>
      <c r="E89" s="111">
        <f t="shared" si="6"/>
        <v>0</v>
      </c>
      <c r="F89" s="111">
        <f t="shared" si="6"/>
        <v>0</v>
      </c>
      <c r="G89" s="111">
        <f t="shared" si="6"/>
        <v>0</v>
      </c>
      <c r="H89" s="111">
        <f t="shared" si="6"/>
        <v>0</v>
      </c>
      <c r="I89" s="111">
        <f t="shared" si="6"/>
        <v>0</v>
      </c>
    </row>
    <row r="90" spans="1:9" ht="11.25" thickTop="1" x14ac:dyDescent="0.15">
      <c r="B90" s="206"/>
      <c r="C90" s="89"/>
      <c r="I90" s="105"/>
    </row>
    <row r="91" spans="1:9" x14ac:dyDescent="0.15">
      <c r="A91"/>
      <c r="B91" s="206"/>
      <c r="C91" s="208" t="s">
        <v>590</v>
      </c>
      <c r="I91" s="105"/>
    </row>
    <row r="92" spans="1:9" x14ac:dyDescent="0.15">
      <c r="A92" s="193" t="s">
        <v>62</v>
      </c>
      <c r="B92" s="326" t="s">
        <v>908</v>
      </c>
      <c r="C92" s="2" t="s">
        <v>677</v>
      </c>
      <c r="D92" s="26">
        <v>0</v>
      </c>
      <c r="E92" s="26">
        <v>0</v>
      </c>
      <c r="F92" s="26">
        <v>0</v>
      </c>
      <c r="G92" s="26">
        <v>0</v>
      </c>
      <c r="H92" s="26">
        <v>0</v>
      </c>
      <c r="I92" s="238">
        <f>SUM(G92+H92)</f>
        <v>0</v>
      </c>
    </row>
    <row r="93" spans="1:9" x14ac:dyDescent="0.15">
      <c r="A93" s="193" t="s">
        <v>377</v>
      </c>
      <c r="B93" s="326" t="s">
        <v>910</v>
      </c>
      <c r="C93" s="89" t="s">
        <v>378</v>
      </c>
      <c r="D93" s="26">
        <v>0</v>
      </c>
      <c r="E93" s="26">
        <v>0</v>
      </c>
      <c r="F93" s="26">
        <v>0</v>
      </c>
      <c r="G93" s="26">
        <v>0</v>
      </c>
      <c r="H93" s="26">
        <v>0</v>
      </c>
      <c r="I93" s="238">
        <f>SUM(G93+H93)</f>
        <v>0</v>
      </c>
    </row>
    <row r="94" spans="1:9" x14ac:dyDescent="0.15">
      <c r="A94" s="193" t="s">
        <v>376</v>
      </c>
      <c r="B94" s="326" t="s">
        <v>911</v>
      </c>
      <c r="C94" s="89" t="s">
        <v>70</v>
      </c>
      <c r="D94" s="26">
        <v>0</v>
      </c>
      <c r="E94" s="26">
        <v>0</v>
      </c>
      <c r="F94" s="26">
        <v>0</v>
      </c>
      <c r="G94" s="26">
        <v>0</v>
      </c>
      <c r="H94" s="26">
        <v>0</v>
      </c>
      <c r="I94" s="238">
        <f>SUM(G94+H94)</f>
        <v>0</v>
      </c>
    </row>
    <row r="95" spans="1:9" ht="11.25" thickBot="1" x14ac:dyDescent="0.2">
      <c r="A95" s="198" t="s">
        <v>419</v>
      </c>
      <c r="B95" s="326" t="s">
        <v>913</v>
      </c>
      <c r="C95" s="89" t="s">
        <v>406</v>
      </c>
      <c r="D95" s="26">
        <v>0</v>
      </c>
      <c r="E95" s="26">
        <v>0</v>
      </c>
      <c r="F95" s="26">
        <v>0</v>
      </c>
      <c r="G95" s="26">
        <v>0</v>
      </c>
      <c r="H95" s="26">
        <v>0</v>
      </c>
      <c r="I95" s="238">
        <f>SUM(G95+H95)</f>
        <v>0</v>
      </c>
    </row>
    <row r="96" spans="1:9" ht="12" thickTop="1" thickBot="1" x14ac:dyDescent="0.2">
      <c r="A96"/>
      <c r="B96" s="326" t="s">
        <v>914</v>
      </c>
      <c r="C96" s="286" t="s">
        <v>1219</v>
      </c>
      <c r="D96" s="111">
        <f t="shared" ref="D96:I96" si="7">SUM(D92:D95)</f>
        <v>0</v>
      </c>
      <c r="E96" s="111">
        <f t="shared" si="7"/>
        <v>0</v>
      </c>
      <c r="F96" s="111">
        <f t="shared" si="7"/>
        <v>0</v>
      </c>
      <c r="G96" s="111">
        <f t="shared" si="7"/>
        <v>0</v>
      </c>
      <c r="H96" s="111">
        <f t="shared" si="7"/>
        <v>0</v>
      </c>
      <c r="I96" s="111">
        <f t="shared" si="7"/>
        <v>0</v>
      </c>
    </row>
    <row r="97" spans="1:9" ht="12" thickTop="1" thickBot="1" x14ac:dyDescent="0.2">
      <c r="A97"/>
      <c r="B97" s="206"/>
      <c r="C97" s="89"/>
      <c r="I97" s="105"/>
    </row>
    <row r="98" spans="1:9" ht="22.5" thickTop="1" thickBot="1" x14ac:dyDescent="0.2">
      <c r="A98"/>
      <c r="B98" s="326" t="s">
        <v>915</v>
      </c>
      <c r="C98" s="332" t="s">
        <v>1278</v>
      </c>
      <c r="D98" s="111">
        <f t="shared" ref="D98:I98" si="8">SUM(D45+D48+D74+D89+D96)</f>
        <v>0</v>
      </c>
      <c r="E98" s="111">
        <f t="shared" si="8"/>
        <v>0</v>
      </c>
      <c r="F98" s="111">
        <f t="shared" si="8"/>
        <v>0</v>
      </c>
      <c r="G98" s="111">
        <f t="shared" si="8"/>
        <v>0</v>
      </c>
      <c r="H98" s="111">
        <f t="shared" si="8"/>
        <v>0</v>
      </c>
      <c r="I98" s="111">
        <f t="shared" si="8"/>
        <v>0</v>
      </c>
    </row>
    <row r="99" spans="1:9" ht="12" thickTop="1" thickBot="1" x14ac:dyDescent="0.2">
      <c r="A99"/>
      <c r="B99" s="206"/>
      <c r="C99" s="89"/>
      <c r="I99" s="105"/>
    </row>
    <row r="100" spans="1:9" ht="22.5" thickTop="1" thickBot="1" x14ac:dyDescent="0.2">
      <c r="A100"/>
      <c r="B100" s="326" t="s">
        <v>916</v>
      </c>
      <c r="C100" s="332" t="s">
        <v>1221</v>
      </c>
      <c r="D100" s="111">
        <f t="shared" ref="D100:I100" si="9">D98+D4</f>
        <v>0</v>
      </c>
      <c r="E100" s="111">
        <f t="shared" si="9"/>
        <v>0</v>
      </c>
      <c r="F100" s="111">
        <f t="shared" si="9"/>
        <v>0</v>
      </c>
      <c r="G100" s="111">
        <f t="shared" si="9"/>
        <v>0</v>
      </c>
      <c r="H100" s="111">
        <f t="shared" si="9"/>
        <v>0</v>
      </c>
      <c r="I100" s="111">
        <f t="shared" si="9"/>
        <v>0</v>
      </c>
    </row>
    <row r="101" spans="1:9" ht="11.25" thickTop="1" x14ac:dyDescent="0.15">
      <c r="A101"/>
      <c r="B101" s="206"/>
      <c r="C101" s="286" t="s">
        <v>589</v>
      </c>
      <c r="I101" s="105"/>
    </row>
    <row r="102" spans="1:9" x14ac:dyDescent="0.15">
      <c r="A102" s="207" t="s">
        <v>557</v>
      </c>
      <c r="B102" s="292" t="s">
        <v>917</v>
      </c>
      <c r="C102" s="289" t="s">
        <v>1279</v>
      </c>
      <c r="D102" s="26">
        <v>0</v>
      </c>
      <c r="E102" s="26">
        <v>0</v>
      </c>
      <c r="F102" s="26">
        <v>0</v>
      </c>
      <c r="G102" s="26">
        <v>0</v>
      </c>
      <c r="H102" s="26">
        <v>0</v>
      </c>
      <c r="I102" s="238">
        <f>SUM(G102+H102)</f>
        <v>0</v>
      </c>
    </row>
    <row r="103" spans="1:9" x14ac:dyDescent="0.15">
      <c r="A103" s="207" t="s">
        <v>990</v>
      </c>
      <c r="B103" s="292" t="s">
        <v>918</v>
      </c>
      <c r="C103" s="89" t="s">
        <v>18</v>
      </c>
      <c r="D103" s="26">
        <v>0</v>
      </c>
      <c r="E103" s="26">
        <v>0</v>
      </c>
      <c r="F103" s="26">
        <v>0</v>
      </c>
      <c r="G103" s="26">
        <v>0</v>
      </c>
      <c r="H103" s="26">
        <v>0</v>
      </c>
      <c r="I103" s="238">
        <f>SUM(G103+H103)</f>
        <v>0</v>
      </c>
    </row>
    <row r="104" spans="1:9" x14ac:dyDescent="0.15">
      <c r="A104" s="207" t="s">
        <v>494</v>
      </c>
      <c r="B104" s="292" t="s">
        <v>919</v>
      </c>
      <c r="C104" s="89" t="s">
        <v>205</v>
      </c>
      <c r="D104" s="26">
        <v>0</v>
      </c>
      <c r="E104" s="26">
        <v>0</v>
      </c>
      <c r="F104" s="26">
        <v>0</v>
      </c>
      <c r="G104" s="26">
        <v>0</v>
      </c>
      <c r="H104" s="26">
        <v>0</v>
      </c>
      <c r="I104" s="238">
        <f>SUM(G104+H104)</f>
        <v>0</v>
      </c>
    </row>
    <row r="105" spans="1:9" ht="11.25" thickBot="1" x14ac:dyDescent="0.2">
      <c r="A105" s="207"/>
      <c r="B105" s="204"/>
      <c r="C105" s="89"/>
      <c r="D105" s="3"/>
      <c r="E105" s="3"/>
      <c r="F105" s="3"/>
      <c r="G105" s="3"/>
      <c r="H105" s="3"/>
      <c r="I105" s="128"/>
    </row>
    <row r="106" spans="1:9" ht="12" thickTop="1" thickBot="1" x14ac:dyDescent="0.2">
      <c r="A106" s="207"/>
      <c r="B106" s="292" t="s">
        <v>920</v>
      </c>
      <c r="C106" s="286" t="s">
        <v>1222</v>
      </c>
      <c r="D106" s="111">
        <f t="shared" ref="D106:I106" si="10">SUM(D102:D104)</f>
        <v>0</v>
      </c>
      <c r="E106" s="111">
        <f t="shared" si="10"/>
        <v>0</v>
      </c>
      <c r="F106" s="111">
        <f t="shared" si="10"/>
        <v>0</v>
      </c>
      <c r="G106" s="111">
        <f t="shared" si="10"/>
        <v>0</v>
      </c>
      <c r="H106" s="111">
        <f t="shared" si="10"/>
        <v>0</v>
      </c>
      <c r="I106" s="111">
        <f t="shared" si="10"/>
        <v>0</v>
      </c>
    </row>
    <row r="107" spans="1:9" ht="12" thickTop="1" thickBot="1" x14ac:dyDescent="0.2">
      <c r="A107" s="207"/>
      <c r="B107" s="326" t="s">
        <v>1280</v>
      </c>
      <c r="C107" s="89"/>
      <c r="D107" s="3"/>
      <c r="E107" s="3"/>
      <c r="F107" s="3"/>
      <c r="G107" s="3"/>
      <c r="H107" s="3"/>
      <c r="I107" s="128"/>
    </row>
    <row r="108" spans="1:9" ht="11.25" thickBot="1" x14ac:dyDescent="0.2">
      <c r="A108"/>
      <c r="B108" s="292" t="s">
        <v>921</v>
      </c>
      <c r="C108" s="210" t="s">
        <v>1223</v>
      </c>
      <c r="D108" s="112">
        <f t="shared" ref="D108:I108" si="11">D100-D106</f>
        <v>0</v>
      </c>
      <c r="E108" s="112">
        <f t="shared" si="11"/>
        <v>0</v>
      </c>
      <c r="F108" s="112">
        <f t="shared" si="11"/>
        <v>0</v>
      </c>
      <c r="G108" s="112">
        <f t="shared" si="11"/>
        <v>0</v>
      </c>
      <c r="H108" s="112">
        <f t="shared" si="11"/>
        <v>0</v>
      </c>
      <c r="I108" s="112">
        <f t="shared" si="11"/>
        <v>0</v>
      </c>
    </row>
    <row r="109" spans="1:9" x14ac:dyDescent="0.15">
      <c r="A109"/>
      <c r="B109"/>
      <c r="C109"/>
      <c r="I109" s="105"/>
    </row>
    <row r="110" spans="1:9" x14ac:dyDescent="0.15">
      <c r="A110" s="275" t="s">
        <v>584</v>
      </c>
      <c r="B110"/>
      <c r="C110" s="201" t="s">
        <v>580</v>
      </c>
      <c r="I110" s="105"/>
    </row>
    <row r="111" spans="1:9" x14ac:dyDescent="0.15">
      <c r="A111" s="193" t="s">
        <v>62</v>
      </c>
      <c r="B111" s="326" t="s">
        <v>1224</v>
      </c>
      <c r="C111" s="2" t="s">
        <v>586</v>
      </c>
      <c r="D111" s="26">
        <v>0</v>
      </c>
      <c r="E111" s="26">
        <v>0</v>
      </c>
      <c r="F111" s="26">
        <v>0</v>
      </c>
      <c r="G111" s="26">
        <v>0</v>
      </c>
      <c r="H111" s="218">
        <v>0</v>
      </c>
      <c r="I111" s="219">
        <f>SUM(G111+H111)</f>
        <v>0</v>
      </c>
    </row>
    <row r="113" spans="1:9" x14ac:dyDescent="0.15">
      <c r="A113" s="275" t="s">
        <v>585</v>
      </c>
      <c r="B113"/>
      <c r="C113" s="201" t="s">
        <v>581</v>
      </c>
    </row>
    <row r="114" spans="1:9" x14ac:dyDescent="0.15">
      <c r="A114" s="275"/>
      <c r="B114"/>
      <c r="C114" s="123" t="s">
        <v>0</v>
      </c>
    </row>
    <row r="115" spans="1:9" x14ac:dyDescent="0.15">
      <c r="A115" s="207" t="s">
        <v>557</v>
      </c>
      <c r="B115" s="292" t="s">
        <v>1225</v>
      </c>
      <c r="C115" s="289" t="s">
        <v>1279</v>
      </c>
      <c r="D115" s="26">
        <v>0</v>
      </c>
      <c r="E115" s="26">
        <v>0</v>
      </c>
      <c r="F115" s="26">
        <v>0</v>
      </c>
      <c r="G115" s="26">
        <v>0</v>
      </c>
      <c r="H115" s="218">
        <v>0</v>
      </c>
      <c r="I115" s="219">
        <f>SUM(G115+H115)</f>
        <v>0</v>
      </c>
    </row>
    <row r="116" spans="1:9" x14ac:dyDescent="0.15">
      <c r="A116" s="329" t="s">
        <v>990</v>
      </c>
      <c r="B116" s="292" t="s">
        <v>1226</v>
      </c>
      <c r="C116" s="289" t="s">
        <v>820</v>
      </c>
      <c r="D116" s="278">
        <v>0</v>
      </c>
      <c r="E116" s="278">
        <v>0</v>
      </c>
      <c r="F116" s="278">
        <v>0</v>
      </c>
      <c r="G116" s="278">
        <v>0</v>
      </c>
      <c r="H116" s="285">
        <v>0</v>
      </c>
      <c r="I116" s="217">
        <f>SUM(G116+H116)</f>
        <v>0</v>
      </c>
    </row>
    <row r="117" spans="1:9" x14ac:dyDescent="0.15">
      <c r="A117" s="207" t="s">
        <v>494</v>
      </c>
      <c r="B117" s="292" t="s">
        <v>1227</v>
      </c>
      <c r="C117" s="89" t="s">
        <v>138</v>
      </c>
      <c r="D117" s="26">
        <v>0</v>
      </c>
      <c r="E117" s="26">
        <v>0</v>
      </c>
      <c r="F117" s="26">
        <v>0</v>
      </c>
      <c r="G117" s="26">
        <v>0</v>
      </c>
      <c r="H117" s="218">
        <v>0</v>
      </c>
      <c r="I117" s="219">
        <f>SUM(G117+H117)</f>
        <v>0</v>
      </c>
    </row>
    <row r="119" spans="1:9" x14ac:dyDescent="0.15">
      <c r="B119" s="123" t="s">
        <v>609</v>
      </c>
    </row>
    <row r="121" spans="1:9" x14ac:dyDescent="0.15">
      <c r="A121" s="277" t="s">
        <v>587</v>
      </c>
      <c r="B121" s="192" t="s">
        <v>588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orientation="landscape" r:id="rId1"/>
  <headerFooter alignWithMargins="0"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I1048"/>
  <sheetViews>
    <sheetView zoomScaleNormal="100" workbookViewId="0">
      <pane ySplit="3" topLeftCell="A4" activePane="bottomLeft" state="frozen"/>
      <selection pane="bottomLeft" activeCell="D3" sqref="D3:I3"/>
    </sheetView>
  </sheetViews>
  <sheetFormatPr defaultColWidth="9.33203125" defaultRowHeight="10.5" x14ac:dyDescent="0.15"/>
  <cols>
    <col min="1" max="1" width="10" style="123" customWidth="1"/>
    <col min="2" max="2" width="5" style="123" bestFit="1" customWidth="1"/>
    <col min="3" max="3" width="70.83203125" style="123" customWidth="1"/>
    <col min="4" max="9" width="16.6640625" style="123" customWidth="1"/>
    <col min="10" max="16384" width="9.33203125" style="123"/>
  </cols>
  <sheetData>
    <row r="1" spans="1:9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195" t="s">
        <v>1057</v>
      </c>
    </row>
    <row r="2" spans="1:9" ht="12.75" x14ac:dyDescent="0.2">
      <c r="A2" s="212" t="s">
        <v>383</v>
      </c>
      <c r="B2" s="213"/>
      <c r="H2" s="195"/>
      <c r="I2" s="195"/>
    </row>
    <row r="3" spans="1:9" s="379" customFormat="1" ht="31.5" x14ac:dyDescent="0.15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x14ac:dyDescent="0.15">
      <c r="A4" s="208" t="s">
        <v>1401</v>
      </c>
      <c r="D4" s="93"/>
      <c r="E4" s="93"/>
      <c r="F4" s="93"/>
      <c r="G4" s="93"/>
    </row>
    <row r="5" spans="1:9" x14ac:dyDescent="0.15">
      <c r="A5" s="210" t="s">
        <v>27</v>
      </c>
      <c r="I5" s="105"/>
    </row>
    <row r="6" spans="1:9" x14ac:dyDescent="0.15">
      <c r="B6" s="214" t="s">
        <v>1048</v>
      </c>
      <c r="C6" s="89" t="s">
        <v>1186</v>
      </c>
      <c r="D6" s="95">
        <v>0</v>
      </c>
      <c r="E6" s="95">
        <v>0</v>
      </c>
      <c r="F6" s="95">
        <v>0</v>
      </c>
      <c r="G6" s="95">
        <v>0</v>
      </c>
      <c r="H6" s="97">
        <v>0</v>
      </c>
      <c r="I6" s="240">
        <f>SUM(G6+H6)</f>
        <v>0</v>
      </c>
    </row>
    <row r="7" spans="1:9" x14ac:dyDescent="0.15">
      <c r="A7" s="89"/>
      <c r="B7" s="214" t="s">
        <v>1049</v>
      </c>
      <c r="C7" s="286" t="s">
        <v>1474</v>
      </c>
      <c r="D7" s="95">
        <v>0</v>
      </c>
      <c r="E7" s="95">
        <v>0</v>
      </c>
      <c r="F7" s="95">
        <v>0</v>
      </c>
      <c r="G7" s="95">
        <v>0</v>
      </c>
      <c r="H7" s="97">
        <v>0</v>
      </c>
      <c r="I7" s="240">
        <f>SUM(G7+H7)</f>
        <v>0</v>
      </c>
    </row>
    <row r="8" spans="1:9" x14ac:dyDescent="0.15">
      <c r="A8" s="89"/>
      <c r="B8" s="214" t="s">
        <v>1050</v>
      </c>
      <c r="C8" s="89" t="s">
        <v>72</v>
      </c>
      <c r="D8" s="95">
        <v>0</v>
      </c>
      <c r="E8" s="95">
        <v>0</v>
      </c>
      <c r="F8" s="95">
        <v>0</v>
      </c>
      <c r="G8" s="140">
        <v>0</v>
      </c>
      <c r="H8" s="97">
        <v>0</v>
      </c>
      <c r="I8" s="240">
        <f t="shared" ref="I8:I37" si="0">SUM(G8+H8)</f>
        <v>0</v>
      </c>
    </row>
    <row r="9" spans="1:9" x14ac:dyDescent="0.15">
      <c r="A9" s="89"/>
      <c r="B9" s="214" t="s">
        <v>1051</v>
      </c>
      <c r="C9" s="89" t="s">
        <v>73</v>
      </c>
      <c r="D9" s="95">
        <v>0</v>
      </c>
      <c r="E9" s="95">
        <v>0</v>
      </c>
      <c r="F9" s="95">
        <v>0</v>
      </c>
      <c r="G9" s="140">
        <v>0</v>
      </c>
      <c r="H9" s="97">
        <v>0</v>
      </c>
      <c r="I9" s="240">
        <f t="shared" si="0"/>
        <v>0</v>
      </c>
    </row>
    <row r="10" spans="1:9" x14ac:dyDescent="0.15">
      <c r="A10" s="89"/>
      <c r="B10" s="214" t="s">
        <v>74</v>
      </c>
      <c r="C10" s="89" t="s">
        <v>75</v>
      </c>
      <c r="D10" s="95">
        <v>0</v>
      </c>
      <c r="E10" s="95">
        <v>0</v>
      </c>
      <c r="F10" s="95">
        <v>0</v>
      </c>
      <c r="G10" s="140">
        <v>0</v>
      </c>
      <c r="H10" s="97">
        <v>0</v>
      </c>
      <c r="I10" s="240">
        <f t="shared" si="0"/>
        <v>0</v>
      </c>
    </row>
    <row r="11" spans="1:9" x14ac:dyDescent="0.15">
      <c r="A11" s="89"/>
      <c r="B11" s="214" t="s">
        <v>76</v>
      </c>
      <c r="C11" s="89" t="s">
        <v>77</v>
      </c>
      <c r="D11" s="95">
        <v>0</v>
      </c>
      <c r="E11" s="95">
        <v>0</v>
      </c>
      <c r="F11" s="95">
        <v>0</v>
      </c>
      <c r="G11" s="140">
        <v>0</v>
      </c>
      <c r="H11" s="97">
        <v>0</v>
      </c>
      <c r="I11" s="240">
        <f t="shared" si="0"/>
        <v>0</v>
      </c>
    </row>
    <row r="12" spans="1:9" x14ac:dyDescent="0.15">
      <c r="A12" s="89"/>
      <c r="B12" s="214" t="s">
        <v>1052</v>
      </c>
      <c r="C12" s="89" t="s">
        <v>78</v>
      </c>
      <c r="D12" s="95">
        <v>0</v>
      </c>
      <c r="E12" s="95">
        <v>0</v>
      </c>
      <c r="F12" s="95">
        <v>0</v>
      </c>
      <c r="G12" s="140">
        <v>0</v>
      </c>
      <c r="H12" s="97">
        <v>0</v>
      </c>
      <c r="I12" s="240">
        <f t="shared" si="0"/>
        <v>0</v>
      </c>
    </row>
    <row r="13" spans="1:9" x14ac:dyDescent="0.15">
      <c r="A13" s="89"/>
      <c r="B13" s="214" t="s">
        <v>81</v>
      </c>
      <c r="C13" s="89" t="s">
        <v>88</v>
      </c>
      <c r="D13" s="95">
        <v>0</v>
      </c>
      <c r="E13" s="95">
        <v>0</v>
      </c>
      <c r="F13" s="95">
        <v>0</v>
      </c>
      <c r="G13" s="140">
        <v>0</v>
      </c>
      <c r="H13" s="97">
        <v>0</v>
      </c>
      <c r="I13" s="240">
        <f t="shared" si="0"/>
        <v>0</v>
      </c>
    </row>
    <row r="14" spans="1:9" x14ac:dyDescent="0.15">
      <c r="A14" s="89"/>
      <c r="B14" s="214" t="s">
        <v>86</v>
      </c>
      <c r="C14" s="89" t="s">
        <v>1080</v>
      </c>
      <c r="D14" s="95">
        <v>0</v>
      </c>
      <c r="E14" s="95">
        <v>0</v>
      </c>
      <c r="F14" s="95">
        <v>0</v>
      </c>
      <c r="G14" s="140">
        <v>0</v>
      </c>
      <c r="H14" s="97">
        <v>0</v>
      </c>
      <c r="I14" s="240">
        <f t="shared" si="0"/>
        <v>0</v>
      </c>
    </row>
    <row r="15" spans="1:9" x14ac:dyDescent="0.15">
      <c r="A15" s="89"/>
      <c r="B15" s="333" t="s">
        <v>485</v>
      </c>
      <c r="C15" s="286" t="s">
        <v>508</v>
      </c>
      <c r="D15" s="95">
        <v>0</v>
      </c>
      <c r="E15" s="95">
        <v>0</v>
      </c>
      <c r="F15" s="95">
        <v>0</v>
      </c>
      <c r="G15" s="140">
        <v>0</v>
      </c>
      <c r="H15" s="97">
        <v>0</v>
      </c>
      <c r="I15" s="240">
        <f t="shared" si="0"/>
        <v>0</v>
      </c>
    </row>
    <row r="16" spans="1:9" x14ac:dyDescent="0.15">
      <c r="A16" s="89"/>
      <c r="B16" s="214" t="s">
        <v>1081</v>
      </c>
      <c r="C16" s="89" t="s">
        <v>591</v>
      </c>
      <c r="D16" s="95">
        <v>0</v>
      </c>
      <c r="E16" s="95">
        <v>0</v>
      </c>
      <c r="F16" s="95">
        <v>0</v>
      </c>
      <c r="G16" s="140">
        <v>0</v>
      </c>
      <c r="H16" s="97">
        <v>0</v>
      </c>
      <c r="I16" s="240">
        <f t="shared" si="0"/>
        <v>0</v>
      </c>
    </row>
    <row r="17" spans="1:9" x14ac:dyDescent="0.15">
      <c r="A17" s="89"/>
      <c r="B17" s="214" t="s">
        <v>1082</v>
      </c>
      <c r="C17" s="89" t="s">
        <v>134</v>
      </c>
      <c r="D17" s="95">
        <v>0</v>
      </c>
      <c r="E17" s="95">
        <v>0</v>
      </c>
      <c r="F17" s="95">
        <v>0</v>
      </c>
      <c r="G17" s="140">
        <v>0</v>
      </c>
      <c r="H17" s="97">
        <v>0</v>
      </c>
      <c r="I17" s="240">
        <f t="shared" si="0"/>
        <v>0</v>
      </c>
    </row>
    <row r="18" spans="1:9" x14ac:dyDescent="0.15">
      <c r="A18" s="89"/>
      <c r="B18" s="214" t="s">
        <v>1083</v>
      </c>
      <c r="C18" s="89" t="s">
        <v>593</v>
      </c>
      <c r="D18" s="95">
        <v>0</v>
      </c>
      <c r="E18" s="95">
        <v>0</v>
      </c>
      <c r="F18" s="95">
        <v>0</v>
      </c>
      <c r="G18" s="140">
        <v>0</v>
      </c>
      <c r="H18" s="97">
        <v>0</v>
      </c>
      <c r="I18" s="240">
        <f t="shared" si="0"/>
        <v>0</v>
      </c>
    </row>
    <row r="19" spans="1:9" x14ac:dyDescent="0.15">
      <c r="A19" s="89"/>
      <c r="B19" s="214" t="s">
        <v>1084</v>
      </c>
      <c r="C19" s="89" t="s">
        <v>594</v>
      </c>
      <c r="D19" s="95">
        <v>0</v>
      </c>
      <c r="E19" s="95">
        <v>0</v>
      </c>
      <c r="F19" s="95">
        <v>0</v>
      </c>
      <c r="G19" s="140">
        <v>0</v>
      </c>
      <c r="H19" s="97">
        <v>0</v>
      </c>
      <c r="I19" s="240">
        <f t="shared" si="0"/>
        <v>0</v>
      </c>
    </row>
    <row r="20" spans="1:9" x14ac:dyDescent="0.15">
      <c r="A20" s="89"/>
      <c r="B20" s="214" t="s">
        <v>1085</v>
      </c>
      <c r="C20" s="89" t="s">
        <v>139</v>
      </c>
      <c r="D20" s="95">
        <v>0</v>
      </c>
      <c r="E20" s="95">
        <v>0</v>
      </c>
      <c r="F20" s="95">
        <v>0</v>
      </c>
      <c r="G20" s="140">
        <v>0</v>
      </c>
      <c r="H20" s="97">
        <v>0</v>
      </c>
      <c r="I20" s="240">
        <f t="shared" si="0"/>
        <v>0</v>
      </c>
    </row>
    <row r="21" spans="1:9" x14ac:dyDescent="0.15">
      <c r="A21" s="89"/>
      <c r="B21" s="214" t="s">
        <v>1086</v>
      </c>
      <c r="C21" s="89" t="s">
        <v>140</v>
      </c>
      <c r="D21" s="95">
        <v>0</v>
      </c>
      <c r="E21" s="95">
        <v>0</v>
      </c>
      <c r="F21" s="95">
        <v>0</v>
      </c>
      <c r="G21" s="140">
        <v>0</v>
      </c>
      <c r="H21" s="97">
        <v>0</v>
      </c>
      <c r="I21" s="240">
        <f t="shared" si="0"/>
        <v>0</v>
      </c>
    </row>
    <row r="22" spans="1:9" x14ac:dyDescent="0.15">
      <c r="A22" s="89"/>
      <c r="B22" s="214" t="s">
        <v>1087</v>
      </c>
      <c r="C22" s="89" t="s">
        <v>595</v>
      </c>
      <c r="D22" s="95">
        <v>0</v>
      </c>
      <c r="E22" s="95">
        <v>0</v>
      </c>
      <c r="F22" s="95">
        <v>0</v>
      </c>
      <c r="G22" s="140">
        <v>0</v>
      </c>
      <c r="H22" s="97">
        <v>0</v>
      </c>
      <c r="I22" s="240">
        <f t="shared" si="0"/>
        <v>0</v>
      </c>
    </row>
    <row r="23" spans="1:9" x14ac:dyDescent="0.15">
      <c r="A23" s="89"/>
      <c r="B23" s="214" t="s">
        <v>1088</v>
      </c>
      <c r="C23" s="89" t="s">
        <v>597</v>
      </c>
      <c r="D23" s="95">
        <v>0</v>
      </c>
      <c r="E23" s="95">
        <v>0</v>
      </c>
      <c r="F23" s="95">
        <v>0</v>
      </c>
      <c r="G23" s="140">
        <v>0</v>
      </c>
      <c r="H23" s="97">
        <v>0</v>
      </c>
      <c r="I23" s="240">
        <f t="shared" si="0"/>
        <v>0</v>
      </c>
    </row>
    <row r="24" spans="1:9" x14ac:dyDescent="0.15">
      <c r="A24" s="89"/>
      <c r="B24" s="214" t="s">
        <v>598</v>
      </c>
      <c r="C24" s="89" t="s">
        <v>603</v>
      </c>
      <c r="D24" s="95">
        <v>0</v>
      </c>
      <c r="E24" s="95">
        <v>0</v>
      </c>
      <c r="F24" s="95">
        <v>0</v>
      </c>
      <c r="G24" s="140">
        <v>0</v>
      </c>
      <c r="H24" s="97">
        <v>0</v>
      </c>
      <c r="I24" s="240">
        <f t="shared" si="0"/>
        <v>0</v>
      </c>
    </row>
    <row r="25" spans="1:9" x14ac:dyDescent="0.15">
      <c r="A25" s="89"/>
      <c r="B25" s="214" t="s">
        <v>599</v>
      </c>
      <c r="C25" s="89" t="s">
        <v>135</v>
      </c>
      <c r="D25" s="95">
        <v>0</v>
      </c>
      <c r="E25" s="95">
        <v>0</v>
      </c>
      <c r="F25" s="95">
        <v>0</v>
      </c>
      <c r="G25" s="140">
        <v>0</v>
      </c>
      <c r="H25" s="97">
        <v>0</v>
      </c>
      <c r="I25" s="240">
        <f t="shared" si="0"/>
        <v>0</v>
      </c>
    </row>
    <row r="26" spans="1:9" x14ac:dyDescent="0.15">
      <c r="A26" s="89"/>
      <c r="B26" s="214" t="s">
        <v>600</v>
      </c>
      <c r="C26" s="89" t="s">
        <v>108</v>
      </c>
      <c r="D26" s="95">
        <v>0</v>
      </c>
      <c r="E26" s="95">
        <v>0</v>
      </c>
      <c r="F26" s="95">
        <v>0</v>
      </c>
      <c r="G26" s="140">
        <v>0</v>
      </c>
      <c r="H26" s="97">
        <v>0</v>
      </c>
      <c r="I26" s="240">
        <f t="shared" si="0"/>
        <v>0</v>
      </c>
    </row>
    <row r="27" spans="1:9" x14ac:dyDescent="0.15">
      <c r="A27" s="89"/>
      <c r="B27" s="214" t="s">
        <v>601</v>
      </c>
      <c r="C27" s="89" t="s">
        <v>109</v>
      </c>
      <c r="D27" s="95">
        <v>0</v>
      </c>
      <c r="E27" s="95">
        <v>0</v>
      </c>
      <c r="F27" s="95">
        <v>0</v>
      </c>
      <c r="G27" s="140">
        <v>0</v>
      </c>
      <c r="H27" s="97">
        <v>0</v>
      </c>
      <c r="I27" s="240">
        <f t="shared" si="0"/>
        <v>0</v>
      </c>
    </row>
    <row r="28" spans="1:9" x14ac:dyDescent="0.15">
      <c r="A28" s="89"/>
      <c r="B28" s="214" t="s">
        <v>1053</v>
      </c>
      <c r="C28" s="89" t="s">
        <v>110</v>
      </c>
      <c r="D28" s="95">
        <v>0</v>
      </c>
      <c r="E28" s="95">
        <v>0</v>
      </c>
      <c r="F28" s="95">
        <v>0</v>
      </c>
      <c r="G28" s="140">
        <v>0</v>
      </c>
      <c r="H28" s="97">
        <v>0</v>
      </c>
      <c r="I28" s="240">
        <f t="shared" si="0"/>
        <v>0</v>
      </c>
    </row>
    <row r="29" spans="1:9" x14ac:dyDescent="0.15">
      <c r="A29" s="89"/>
      <c r="B29" s="214" t="s">
        <v>602</v>
      </c>
      <c r="C29" s="89" t="s">
        <v>111</v>
      </c>
      <c r="D29" s="95">
        <v>0</v>
      </c>
      <c r="E29" s="95">
        <v>0</v>
      </c>
      <c r="F29" s="95">
        <v>0</v>
      </c>
      <c r="G29" s="140">
        <v>0</v>
      </c>
      <c r="H29" s="97">
        <v>0</v>
      </c>
      <c r="I29" s="240">
        <f t="shared" si="0"/>
        <v>0</v>
      </c>
    </row>
    <row r="30" spans="1:9" x14ac:dyDescent="0.15">
      <c r="A30" s="89"/>
      <c r="B30" s="214" t="s">
        <v>1054</v>
      </c>
      <c r="C30" s="89" t="s">
        <v>114</v>
      </c>
      <c r="D30" s="95">
        <v>0</v>
      </c>
      <c r="E30" s="95">
        <v>0</v>
      </c>
      <c r="F30" s="95">
        <v>0</v>
      </c>
      <c r="G30" s="140">
        <v>0</v>
      </c>
      <c r="H30" s="97">
        <v>0</v>
      </c>
      <c r="I30" s="240">
        <f t="shared" si="0"/>
        <v>0</v>
      </c>
    </row>
    <row r="31" spans="1:9" x14ac:dyDescent="0.15">
      <c r="A31" s="89"/>
      <c r="B31" s="214" t="s">
        <v>451</v>
      </c>
      <c r="C31" s="89" t="s">
        <v>119</v>
      </c>
      <c r="D31" s="95">
        <v>0</v>
      </c>
      <c r="E31" s="95">
        <v>0</v>
      </c>
      <c r="F31" s="95">
        <v>0</v>
      </c>
      <c r="G31" s="140">
        <v>0</v>
      </c>
      <c r="H31" s="97">
        <v>0</v>
      </c>
      <c r="I31" s="240">
        <f t="shared" si="0"/>
        <v>0</v>
      </c>
    </row>
    <row r="32" spans="1:9" x14ac:dyDescent="0.15">
      <c r="A32" s="89"/>
      <c r="B32" s="214" t="s">
        <v>447</v>
      </c>
      <c r="C32" s="89" t="s">
        <v>121</v>
      </c>
      <c r="D32" s="95">
        <v>0</v>
      </c>
      <c r="E32" s="95">
        <v>0</v>
      </c>
      <c r="F32" s="95">
        <v>0</v>
      </c>
      <c r="G32" s="140">
        <v>0</v>
      </c>
      <c r="H32" s="97">
        <v>0</v>
      </c>
      <c r="I32" s="240">
        <f t="shared" si="0"/>
        <v>0</v>
      </c>
    </row>
    <row r="33" spans="1:9" x14ac:dyDescent="0.15">
      <c r="A33" s="89"/>
      <c r="B33" s="214" t="s">
        <v>1055</v>
      </c>
      <c r="C33" s="89" t="s">
        <v>127</v>
      </c>
      <c r="D33" s="95">
        <v>0</v>
      </c>
      <c r="E33" s="95">
        <v>0</v>
      </c>
      <c r="F33" s="95">
        <v>0</v>
      </c>
      <c r="G33" s="140">
        <v>0</v>
      </c>
      <c r="H33" s="97">
        <v>0</v>
      </c>
      <c r="I33" s="240">
        <f t="shared" si="0"/>
        <v>0</v>
      </c>
    </row>
    <row r="34" spans="1:9" x14ac:dyDescent="0.15">
      <c r="A34" s="89"/>
      <c r="B34" s="214" t="s">
        <v>123</v>
      </c>
      <c r="C34" s="89" t="s">
        <v>128</v>
      </c>
      <c r="D34" s="95">
        <v>0</v>
      </c>
      <c r="E34" s="95">
        <v>0</v>
      </c>
      <c r="F34" s="95">
        <v>0</v>
      </c>
      <c r="G34" s="140">
        <v>0</v>
      </c>
      <c r="H34" s="97">
        <v>0</v>
      </c>
      <c r="I34" s="240">
        <f t="shared" si="0"/>
        <v>0</v>
      </c>
    </row>
    <row r="35" spans="1:9" x14ac:dyDescent="0.15">
      <c r="A35" s="89"/>
      <c r="B35" s="214" t="s">
        <v>124</v>
      </c>
      <c r="C35" s="89" t="s">
        <v>129</v>
      </c>
      <c r="D35" s="95">
        <v>0</v>
      </c>
      <c r="E35" s="95">
        <v>0</v>
      </c>
      <c r="F35" s="95">
        <v>0</v>
      </c>
      <c r="G35" s="140">
        <v>0</v>
      </c>
      <c r="H35" s="97">
        <v>0</v>
      </c>
      <c r="I35" s="240">
        <f t="shared" si="0"/>
        <v>0</v>
      </c>
    </row>
    <row r="36" spans="1:9" ht="11.25" thickBot="1" x14ac:dyDescent="0.2">
      <c r="A36" s="89"/>
      <c r="B36" s="214" t="s">
        <v>125</v>
      </c>
      <c r="C36" s="89" t="s">
        <v>130</v>
      </c>
      <c r="D36" s="95">
        <v>0</v>
      </c>
      <c r="E36" s="95">
        <v>0</v>
      </c>
      <c r="F36" s="95">
        <v>0</v>
      </c>
      <c r="G36" s="140">
        <v>0</v>
      </c>
      <c r="H36" s="97">
        <v>0</v>
      </c>
      <c r="I36" s="240">
        <f t="shared" si="0"/>
        <v>0</v>
      </c>
    </row>
    <row r="37" spans="1:9" ht="12" thickTop="1" thickBot="1" x14ac:dyDescent="0.2">
      <c r="A37" s="89"/>
      <c r="B37" s="214"/>
      <c r="C37" s="89" t="s">
        <v>133</v>
      </c>
      <c r="D37" s="111">
        <f>SUM(D6:D36)</f>
        <v>0</v>
      </c>
      <c r="E37" s="111">
        <f>SUM(E6:E36)</f>
        <v>0</v>
      </c>
      <c r="F37" s="111">
        <f>SUM(F6:F36)</f>
        <v>0</v>
      </c>
      <c r="G37" s="111">
        <f>SUM(G6:G36)</f>
        <v>0</v>
      </c>
      <c r="H37" s="111">
        <f>SUM(H6:H36)</f>
        <v>0</v>
      </c>
      <c r="I37" s="111">
        <f t="shared" si="0"/>
        <v>0</v>
      </c>
    </row>
    <row r="38" spans="1:9" ht="11.25" thickTop="1" x14ac:dyDescent="0.15">
      <c r="A38" s="89"/>
      <c r="B38" s="214"/>
      <c r="C38" s="89"/>
      <c r="D38" s="3"/>
      <c r="E38" s="3"/>
      <c r="F38" s="3"/>
      <c r="G38" s="3"/>
      <c r="H38" s="3"/>
      <c r="I38" s="128"/>
    </row>
    <row r="39" spans="1:9" x14ac:dyDescent="0.15">
      <c r="A39" s="210" t="s">
        <v>29</v>
      </c>
      <c r="B39" s="89"/>
      <c r="C39" s="89"/>
      <c r="D39" s="3"/>
      <c r="E39" s="3"/>
      <c r="F39" s="3"/>
      <c r="G39" s="3"/>
      <c r="H39" s="3"/>
      <c r="I39" s="128"/>
    </row>
    <row r="40" spans="1:9" x14ac:dyDescent="0.15">
      <c r="B40" s="214" t="s">
        <v>1048</v>
      </c>
      <c r="C40" s="89" t="s">
        <v>1186</v>
      </c>
      <c r="D40" s="95">
        <v>0</v>
      </c>
      <c r="E40" s="95">
        <v>0</v>
      </c>
      <c r="F40" s="95">
        <v>0</v>
      </c>
      <c r="G40" s="95">
        <v>0</v>
      </c>
      <c r="H40" s="97">
        <v>0</v>
      </c>
      <c r="I40" s="240">
        <f>SUM(G40+H40)</f>
        <v>0</v>
      </c>
    </row>
    <row r="41" spans="1:9" x14ac:dyDescent="0.15">
      <c r="A41" s="89"/>
      <c r="B41" s="214" t="s">
        <v>1049</v>
      </c>
      <c r="C41" s="89" t="s">
        <v>1474</v>
      </c>
      <c r="D41" s="95">
        <v>0</v>
      </c>
      <c r="E41" s="95">
        <v>0</v>
      </c>
      <c r="F41" s="95">
        <v>0</v>
      </c>
      <c r="G41" s="95">
        <v>0</v>
      </c>
      <c r="H41" s="97">
        <v>0</v>
      </c>
      <c r="I41" s="240">
        <f>SUM(G41+H41)</f>
        <v>0</v>
      </c>
    </row>
    <row r="42" spans="1:9" x14ac:dyDescent="0.15">
      <c r="A42" s="89"/>
      <c r="B42" s="214" t="s">
        <v>1050</v>
      </c>
      <c r="C42" s="89" t="s">
        <v>72</v>
      </c>
      <c r="D42" s="92">
        <v>0</v>
      </c>
      <c r="E42" s="92">
        <v>0</v>
      </c>
      <c r="F42" s="92">
        <v>0</v>
      </c>
      <c r="G42" s="140">
        <v>0</v>
      </c>
      <c r="H42" s="97">
        <v>0</v>
      </c>
      <c r="I42" s="240">
        <f t="shared" ref="I42:I71" si="1">SUM(G42+H42)</f>
        <v>0</v>
      </c>
    </row>
    <row r="43" spans="1:9" x14ac:dyDescent="0.15">
      <c r="A43" s="89"/>
      <c r="B43" s="214" t="s">
        <v>1051</v>
      </c>
      <c r="C43" s="89" t="s">
        <v>73</v>
      </c>
      <c r="D43" s="92">
        <v>0</v>
      </c>
      <c r="E43" s="92">
        <v>0</v>
      </c>
      <c r="F43" s="92">
        <v>0</v>
      </c>
      <c r="G43" s="140">
        <v>0</v>
      </c>
      <c r="H43" s="97">
        <v>0</v>
      </c>
      <c r="I43" s="240">
        <f t="shared" si="1"/>
        <v>0</v>
      </c>
    </row>
    <row r="44" spans="1:9" x14ac:dyDescent="0.15">
      <c r="A44" s="89"/>
      <c r="B44" s="214" t="s">
        <v>74</v>
      </c>
      <c r="C44" s="89" t="s">
        <v>75</v>
      </c>
      <c r="D44" s="92">
        <v>0</v>
      </c>
      <c r="E44" s="92">
        <v>0</v>
      </c>
      <c r="F44" s="92">
        <v>0</v>
      </c>
      <c r="G44" s="140">
        <v>0</v>
      </c>
      <c r="H44" s="97">
        <v>0</v>
      </c>
      <c r="I44" s="240">
        <f t="shared" si="1"/>
        <v>0</v>
      </c>
    </row>
    <row r="45" spans="1:9" x14ac:dyDescent="0.15">
      <c r="A45" s="89"/>
      <c r="B45" s="214" t="s">
        <v>76</v>
      </c>
      <c r="C45" s="89" t="s">
        <v>77</v>
      </c>
      <c r="D45" s="92">
        <v>0</v>
      </c>
      <c r="E45" s="92">
        <v>0</v>
      </c>
      <c r="F45" s="92">
        <v>0</v>
      </c>
      <c r="G45" s="140">
        <v>0</v>
      </c>
      <c r="H45" s="97">
        <v>0</v>
      </c>
      <c r="I45" s="240">
        <f t="shared" si="1"/>
        <v>0</v>
      </c>
    </row>
    <row r="46" spans="1:9" x14ac:dyDescent="0.15">
      <c r="A46" s="89"/>
      <c r="B46" s="214" t="s">
        <v>1052</v>
      </c>
      <c r="C46" s="89" t="s">
        <v>78</v>
      </c>
      <c r="D46" s="92">
        <v>0</v>
      </c>
      <c r="E46" s="92">
        <v>0</v>
      </c>
      <c r="F46" s="92">
        <v>0</v>
      </c>
      <c r="G46" s="140">
        <v>0</v>
      </c>
      <c r="H46" s="97">
        <v>0</v>
      </c>
      <c r="I46" s="240">
        <f t="shared" si="1"/>
        <v>0</v>
      </c>
    </row>
    <row r="47" spans="1:9" x14ac:dyDescent="0.15">
      <c r="A47" s="89"/>
      <c r="B47" s="214" t="s">
        <v>81</v>
      </c>
      <c r="C47" s="89" t="s">
        <v>88</v>
      </c>
      <c r="D47" s="92">
        <v>0</v>
      </c>
      <c r="E47" s="92">
        <v>0</v>
      </c>
      <c r="F47" s="92">
        <v>0</v>
      </c>
      <c r="G47" s="140">
        <v>0</v>
      </c>
      <c r="H47" s="97">
        <v>0</v>
      </c>
      <c r="I47" s="240">
        <f t="shared" si="1"/>
        <v>0</v>
      </c>
    </row>
    <row r="48" spans="1:9" x14ac:dyDescent="0.15">
      <c r="A48" s="89"/>
      <c r="B48" s="214" t="s">
        <v>86</v>
      </c>
      <c r="C48" s="89" t="s">
        <v>1080</v>
      </c>
      <c r="D48" s="92">
        <v>0</v>
      </c>
      <c r="E48" s="92">
        <v>0</v>
      </c>
      <c r="F48" s="92">
        <v>0</v>
      </c>
      <c r="G48" s="140">
        <v>0</v>
      </c>
      <c r="H48" s="97">
        <v>0</v>
      </c>
      <c r="I48" s="240">
        <f t="shared" si="1"/>
        <v>0</v>
      </c>
    </row>
    <row r="49" spans="1:9" x14ac:dyDescent="0.15">
      <c r="A49" s="89"/>
      <c r="B49" s="333" t="s">
        <v>485</v>
      </c>
      <c r="C49" s="286" t="s">
        <v>508</v>
      </c>
      <c r="D49" s="92">
        <v>0</v>
      </c>
      <c r="E49" s="92">
        <v>0</v>
      </c>
      <c r="F49" s="92">
        <v>0</v>
      </c>
      <c r="G49" s="140">
        <v>0</v>
      </c>
      <c r="H49" s="97">
        <v>0</v>
      </c>
      <c r="I49" s="240">
        <f t="shared" si="1"/>
        <v>0</v>
      </c>
    </row>
    <row r="50" spans="1:9" x14ac:dyDescent="0.15">
      <c r="A50" s="89"/>
      <c r="B50" s="214" t="s">
        <v>1081</v>
      </c>
      <c r="C50" s="89" t="s">
        <v>591</v>
      </c>
      <c r="D50" s="92">
        <v>0</v>
      </c>
      <c r="E50" s="92">
        <v>0</v>
      </c>
      <c r="F50" s="92">
        <v>0</v>
      </c>
      <c r="G50" s="140">
        <v>0</v>
      </c>
      <c r="H50" s="97">
        <v>0</v>
      </c>
      <c r="I50" s="240">
        <f t="shared" si="1"/>
        <v>0</v>
      </c>
    </row>
    <row r="51" spans="1:9" x14ac:dyDescent="0.15">
      <c r="A51" s="89"/>
      <c r="B51" s="214" t="s">
        <v>1082</v>
      </c>
      <c r="C51" s="89" t="s">
        <v>134</v>
      </c>
      <c r="D51" s="92">
        <v>0</v>
      </c>
      <c r="E51" s="92">
        <v>0</v>
      </c>
      <c r="F51" s="92">
        <v>0</v>
      </c>
      <c r="G51" s="140">
        <v>0</v>
      </c>
      <c r="H51" s="97">
        <v>0</v>
      </c>
      <c r="I51" s="240">
        <f t="shared" si="1"/>
        <v>0</v>
      </c>
    </row>
    <row r="52" spans="1:9" x14ac:dyDescent="0.15">
      <c r="A52" s="89"/>
      <c r="B52" s="214" t="s">
        <v>1083</v>
      </c>
      <c r="C52" s="89" t="s">
        <v>593</v>
      </c>
      <c r="D52" s="92">
        <v>0</v>
      </c>
      <c r="E52" s="92">
        <v>0</v>
      </c>
      <c r="F52" s="92">
        <v>0</v>
      </c>
      <c r="G52" s="140">
        <v>0</v>
      </c>
      <c r="H52" s="97">
        <v>0</v>
      </c>
      <c r="I52" s="240">
        <f t="shared" si="1"/>
        <v>0</v>
      </c>
    </row>
    <row r="53" spans="1:9" x14ac:dyDescent="0.15">
      <c r="A53" s="89"/>
      <c r="B53" s="214" t="s">
        <v>1084</v>
      </c>
      <c r="C53" s="89" t="s">
        <v>594</v>
      </c>
      <c r="D53" s="92">
        <v>0</v>
      </c>
      <c r="E53" s="92">
        <v>0</v>
      </c>
      <c r="F53" s="92">
        <v>0</v>
      </c>
      <c r="G53" s="140">
        <v>0</v>
      </c>
      <c r="H53" s="97">
        <v>0</v>
      </c>
      <c r="I53" s="240">
        <f t="shared" si="1"/>
        <v>0</v>
      </c>
    </row>
    <row r="54" spans="1:9" x14ac:dyDescent="0.15">
      <c r="A54" s="89"/>
      <c r="B54" s="214" t="s">
        <v>1085</v>
      </c>
      <c r="C54" s="89" t="s">
        <v>139</v>
      </c>
      <c r="D54" s="92">
        <v>0</v>
      </c>
      <c r="E54" s="92">
        <v>0</v>
      </c>
      <c r="F54" s="92">
        <v>0</v>
      </c>
      <c r="G54" s="140">
        <v>0</v>
      </c>
      <c r="H54" s="97">
        <v>0</v>
      </c>
      <c r="I54" s="240">
        <f t="shared" si="1"/>
        <v>0</v>
      </c>
    </row>
    <row r="55" spans="1:9" x14ac:dyDescent="0.15">
      <c r="A55" s="89"/>
      <c r="B55" s="214" t="s">
        <v>1086</v>
      </c>
      <c r="C55" s="89" t="s">
        <v>140</v>
      </c>
      <c r="D55" s="92">
        <v>0</v>
      </c>
      <c r="E55" s="92">
        <v>0</v>
      </c>
      <c r="F55" s="92">
        <v>0</v>
      </c>
      <c r="G55" s="140">
        <v>0</v>
      </c>
      <c r="H55" s="97">
        <v>0</v>
      </c>
      <c r="I55" s="240">
        <f t="shared" si="1"/>
        <v>0</v>
      </c>
    </row>
    <row r="56" spans="1:9" x14ac:dyDescent="0.15">
      <c r="A56" s="89"/>
      <c r="B56" s="214" t="s">
        <v>1087</v>
      </c>
      <c r="C56" s="89" t="s">
        <v>595</v>
      </c>
      <c r="D56" s="92">
        <v>0</v>
      </c>
      <c r="E56" s="92">
        <v>0</v>
      </c>
      <c r="F56" s="92">
        <v>0</v>
      </c>
      <c r="G56" s="140">
        <v>0</v>
      </c>
      <c r="H56" s="97">
        <v>0</v>
      </c>
      <c r="I56" s="240">
        <f t="shared" si="1"/>
        <v>0</v>
      </c>
    </row>
    <row r="57" spans="1:9" x14ac:dyDescent="0.15">
      <c r="A57" s="89"/>
      <c r="B57" s="214" t="s">
        <v>1088</v>
      </c>
      <c r="C57" s="89" t="s">
        <v>597</v>
      </c>
      <c r="D57" s="92">
        <v>0</v>
      </c>
      <c r="E57" s="92">
        <v>0</v>
      </c>
      <c r="F57" s="92">
        <v>0</v>
      </c>
      <c r="G57" s="140">
        <v>0</v>
      </c>
      <c r="H57" s="97">
        <v>0</v>
      </c>
      <c r="I57" s="240">
        <f t="shared" si="1"/>
        <v>0</v>
      </c>
    </row>
    <row r="58" spans="1:9" x14ac:dyDescent="0.15">
      <c r="A58" s="89"/>
      <c r="B58" s="214" t="s">
        <v>598</v>
      </c>
      <c r="C58" s="89" t="s">
        <v>603</v>
      </c>
      <c r="D58" s="92">
        <v>0</v>
      </c>
      <c r="E58" s="92">
        <v>0</v>
      </c>
      <c r="F58" s="92">
        <v>0</v>
      </c>
      <c r="G58" s="140">
        <v>0</v>
      </c>
      <c r="H58" s="97">
        <v>0</v>
      </c>
      <c r="I58" s="240">
        <f t="shared" si="1"/>
        <v>0</v>
      </c>
    </row>
    <row r="59" spans="1:9" x14ac:dyDescent="0.15">
      <c r="A59" s="89"/>
      <c r="B59" s="214" t="s">
        <v>599</v>
      </c>
      <c r="C59" s="89" t="s">
        <v>135</v>
      </c>
      <c r="D59" s="92">
        <v>0</v>
      </c>
      <c r="E59" s="92">
        <v>0</v>
      </c>
      <c r="F59" s="92">
        <v>0</v>
      </c>
      <c r="G59" s="140">
        <v>0</v>
      </c>
      <c r="H59" s="97">
        <v>0</v>
      </c>
      <c r="I59" s="240">
        <f t="shared" si="1"/>
        <v>0</v>
      </c>
    </row>
    <row r="60" spans="1:9" x14ac:dyDescent="0.15">
      <c r="A60" s="89"/>
      <c r="B60" s="214" t="s">
        <v>600</v>
      </c>
      <c r="C60" s="89" t="s">
        <v>108</v>
      </c>
      <c r="D60" s="92">
        <v>0</v>
      </c>
      <c r="E60" s="92">
        <v>0</v>
      </c>
      <c r="F60" s="92">
        <v>0</v>
      </c>
      <c r="G60" s="140">
        <v>0</v>
      </c>
      <c r="H60" s="97">
        <v>0</v>
      </c>
      <c r="I60" s="240">
        <f t="shared" si="1"/>
        <v>0</v>
      </c>
    </row>
    <row r="61" spans="1:9" x14ac:dyDescent="0.15">
      <c r="A61" s="89"/>
      <c r="B61" s="214" t="s">
        <v>601</v>
      </c>
      <c r="C61" s="89" t="s">
        <v>109</v>
      </c>
      <c r="D61" s="92">
        <v>0</v>
      </c>
      <c r="E61" s="92">
        <v>0</v>
      </c>
      <c r="F61" s="92">
        <v>0</v>
      </c>
      <c r="G61" s="140">
        <v>0</v>
      </c>
      <c r="H61" s="97">
        <v>0</v>
      </c>
      <c r="I61" s="240">
        <f t="shared" si="1"/>
        <v>0</v>
      </c>
    </row>
    <row r="62" spans="1:9" x14ac:dyDescent="0.15">
      <c r="A62" s="89"/>
      <c r="B62" s="214" t="s">
        <v>1053</v>
      </c>
      <c r="C62" s="89" t="s">
        <v>110</v>
      </c>
      <c r="D62" s="92">
        <v>0</v>
      </c>
      <c r="E62" s="92">
        <v>0</v>
      </c>
      <c r="F62" s="92">
        <v>0</v>
      </c>
      <c r="G62" s="140">
        <v>0</v>
      </c>
      <c r="H62" s="97">
        <v>0</v>
      </c>
      <c r="I62" s="240">
        <f t="shared" si="1"/>
        <v>0</v>
      </c>
    </row>
    <row r="63" spans="1:9" x14ac:dyDescent="0.15">
      <c r="A63" s="89"/>
      <c r="B63" s="214" t="s">
        <v>602</v>
      </c>
      <c r="C63" s="89" t="s">
        <v>111</v>
      </c>
      <c r="D63" s="92">
        <v>0</v>
      </c>
      <c r="E63" s="92">
        <v>0</v>
      </c>
      <c r="F63" s="92">
        <v>0</v>
      </c>
      <c r="G63" s="140">
        <v>0</v>
      </c>
      <c r="H63" s="97">
        <v>0</v>
      </c>
      <c r="I63" s="240">
        <f t="shared" si="1"/>
        <v>0</v>
      </c>
    </row>
    <row r="64" spans="1:9" x14ac:dyDescent="0.15">
      <c r="A64" s="89"/>
      <c r="B64" s="214" t="s">
        <v>1054</v>
      </c>
      <c r="C64" s="89" t="s">
        <v>114</v>
      </c>
      <c r="D64" s="92">
        <v>0</v>
      </c>
      <c r="E64" s="92">
        <v>0</v>
      </c>
      <c r="F64" s="92">
        <v>0</v>
      </c>
      <c r="G64" s="140">
        <v>0</v>
      </c>
      <c r="H64" s="97">
        <v>0</v>
      </c>
      <c r="I64" s="240">
        <f t="shared" si="1"/>
        <v>0</v>
      </c>
    </row>
    <row r="65" spans="1:9" x14ac:dyDescent="0.15">
      <c r="A65" s="89"/>
      <c r="B65" s="214" t="s">
        <v>451</v>
      </c>
      <c r="C65" s="89" t="s">
        <v>119</v>
      </c>
      <c r="D65" s="92">
        <v>0</v>
      </c>
      <c r="E65" s="92">
        <v>0</v>
      </c>
      <c r="F65" s="92">
        <v>0</v>
      </c>
      <c r="G65" s="140">
        <v>0</v>
      </c>
      <c r="H65" s="97">
        <v>0</v>
      </c>
      <c r="I65" s="240">
        <f t="shared" si="1"/>
        <v>0</v>
      </c>
    </row>
    <row r="66" spans="1:9" x14ac:dyDescent="0.15">
      <c r="A66" s="89"/>
      <c r="B66" s="214" t="s">
        <v>447</v>
      </c>
      <c r="C66" s="89" t="s">
        <v>121</v>
      </c>
      <c r="D66" s="92">
        <v>0</v>
      </c>
      <c r="E66" s="92">
        <v>0</v>
      </c>
      <c r="F66" s="92">
        <v>0</v>
      </c>
      <c r="G66" s="140">
        <v>0</v>
      </c>
      <c r="H66" s="97">
        <v>0</v>
      </c>
      <c r="I66" s="240">
        <f t="shared" si="1"/>
        <v>0</v>
      </c>
    </row>
    <row r="67" spans="1:9" x14ac:dyDescent="0.15">
      <c r="A67" s="89"/>
      <c r="B67" s="214" t="s">
        <v>1055</v>
      </c>
      <c r="C67" s="89" t="s">
        <v>127</v>
      </c>
      <c r="D67" s="92">
        <v>0</v>
      </c>
      <c r="E67" s="92">
        <v>0</v>
      </c>
      <c r="F67" s="92">
        <v>0</v>
      </c>
      <c r="G67" s="140">
        <v>0</v>
      </c>
      <c r="H67" s="97">
        <v>0</v>
      </c>
      <c r="I67" s="240">
        <f t="shared" si="1"/>
        <v>0</v>
      </c>
    </row>
    <row r="68" spans="1:9" x14ac:dyDescent="0.15">
      <c r="A68" s="89"/>
      <c r="B68" s="214" t="s">
        <v>123</v>
      </c>
      <c r="C68" s="89" t="s">
        <v>128</v>
      </c>
      <c r="D68" s="92">
        <v>0</v>
      </c>
      <c r="E68" s="92">
        <v>0</v>
      </c>
      <c r="F68" s="92">
        <v>0</v>
      </c>
      <c r="G68" s="140">
        <v>0</v>
      </c>
      <c r="H68" s="97">
        <v>0</v>
      </c>
      <c r="I68" s="240">
        <f t="shared" si="1"/>
        <v>0</v>
      </c>
    </row>
    <row r="69" spans="1:9" x14ac:dyDescent="0.15">
      <c r="A69" s="89"/>
      <c r="B69" s="214" t="s">
        <v>124</v>
      </c>
      <c r="C69" s="89" t="s">
        <v>129</v>
      </c>
      <c r="D69" s="92">
        <v>0</v>
      </c>
      <c r="E69" s="92">
        <v>0</v>
      </c>
      <c r="F69" s="92">
        <v>0</v>
      </c>
      <c r="G69" s="140">
        <v>0</v>
      </c>
      <c r="H69" s="97">
        <v>0</v>
      </c>
      <c r="I69" s="240">
        <f t="shared" si="1"/>
        <v>0</v>
      </c>
    </row>
    <row r="70" spans="1:9" ht="11.25" thickBot="1" x14ac:dyDescent="0.2">
      <c r="A70" s="89"/>
      <c r="B70" s="214" t="s">
        <v>125</v>
      </c>
      <c r="C70" s="89" t="s">
        <v>130</v>
      </c>
      <c r="D70" s="92">
        <v>0</v>
      </c>
      <c r="E70" s="92">
        <v>0</v>
      </c>
      <c r="F70" s="92">
        <v>0</v>
      </c>
      <c r="G70" s="140">
        <v>0</v>
      </c>
      <c r="H70" s="97">
        <v>0</v>
      </c>
      <c r="I70" s="240">
        <f t="shared" si="1"/>
        <v>0</v>
      </c>
    </row>
    <row r="71" spans="1:9" ht="12" thickTop="1" thickBot="1" x14ac:dyDescent="0.2">
      <c r="A71" s="89"/>
      <c r="B71" s="214"/>
      <c r="C71" s="89" t="s">
        <v>30</v>
      </c>
      <c r="D71" s="111">
        <f>SUM(D40:D70)</f>
        <v>0</v>
      </c>
      <c r="E71" s="111">
        <f>SUM(E40:E70)</f>
        <v>0</v>
      </c>
      <c r="F71" s="111">
        <f>SUM(F40:F70)</f>
        <v>0</v>
      </c>
      <c r="G71" s="111">
        <f>SUM(G40:G70)</f>
        <v>0</v>
      </c>
      <c r="H71" s="111">
        <f>SUM(H40:H70)</f>
        <v>0</v>
      </c>
      <c r="I71" s="111">
        <f t="shared" si="1"/>
        <v>0</v>
      </c>
    </row>
    <row r="72" spans="1:9" ht="11.25" thickTop="1" x14ac:dyDescent="0.15">
      <c r="A72" s="89"/>
      <c r="B72" s="89"/>
      <c r="C72" s="89"/>
      <c r="D72" s="3"/>
      <c r="E72" s="3"/>
      <c r="F72" s="3"/>
      <c r="G72" s="3"/>
      <c r="H72" s="3"/>
      <c r="I72" s="128"/>
    </row>
    <row r="73" spans="1:9" x14ac:dyDescent="0.15">
      <c r="A73" s="210" t="s">
        <v>28</v>
      </c>
      <c r="B73" s="210"/>
      <c r="C73" s="210"/>
      <c r="D73" s="3"/>
      <c r="E73" s="3"/>
      <c r="F73" s="3"/>
      <c r="G73" s="3"/>
      <c r="H73" s="3"/>
      <c r="I73" s="128"/>
    </row>
    <row r="74" spans="1:9" x14ac:dyDescent="0.15">
      <c r="B74" s="214" t="s">
        <v>1048</v>
      </c>
      <c r="C74" s="89" t="s">
        <v>1186</v>
      </c>
      <c r="D74" s="95">
        <v>0</v>
      </c>
      <c r="E74" s="95">
        <v>0</v>
      </c>
      <c r="F74" s="95">
        <v>0</v>
      </c>
      <c r="G74" s="95">
        <v>0</v>
      </c>
      <c r="H74" s="97">
        <v>0</v>
      </c>
      <c r="I74" s="240">
        <f>SUM(G74+H74)</f>
        <v>0</v>
      </c>
    </row>
    <row r="75" spans="1:9" x14ac:dyDescent="0.15">
      <c r="A75" s="89"/>
      <c r="B75" s="214" t="s">
        <v>1049</v>
      </c>
      <c r="C75" s="89" t="s">
        <v>1474</v>
      </c>
      <c r="D75" s="95">
        <v>0</v>
      </c>
      <c r="E75" s="95">
        <v>0</v>
      </c>
      <c r="F75" s="95">
        <v>0</v>
      </c>
      <c r="G75" s="95">
        <v>0</v>
      </c>
      <c r="H75" s="97">
        <v>0</v>
      </c>
      <c r="I75" s="240">
        <f>SUM(G75+H75)</f>
        <v>0</v>
      </c>
    </row>
    <row r="76" spans="1:9" x14ac:dyDescent="0.15">
      <c r="A76" s="89"/>
      <c r="B76" s="214" t="s">
        <v>1050</v>
      </c>
      <c r="C76" s="89" t="s">
        <v>72</v>
      </c>
      <c r="D76" s="92">
        <v>0</v>
      </c>
      <c r="E76" s="92">
        <v>0</v>
      </c>
      <c r="F76" s="92">
        <v>0</v>
      </c>
      <c r="G76" s="140">
        <v>0</v>
      </c>
      <c r="H76" s="97">
        <v>0</v>
      </c>
      <c r="I76" s="240">
        <f t="shared" ref="I76:I105" si="2">SUM(G76+H76)</f>
        <v>0</v>
      </c>
    </row>
    <row r="77" spans="1:9" x14ac:dyDescent="0.15">
      <c r="A77" s="89"/>
      <c r="B77" s="214" t="s">
        <v>1051</v>
      </c>
      <c r="C77" s="89" t="s">
        <v>73</v>
      </c>
      <c r="D77" s="92">
        <v>0</v>
      </c>
      <c r="E77" s="92">
        <v>0</v>
      </c>
      <c r="F77" s="92">
        <v>0</v>
      </c>
      <c r="G77" s="140">
        <v>0</v>
      </c>
      <c r="H77" s="97">
        <v>0</v>
      </c>
      <c r="I77" s="240">
        <f t="shared" si="2"/>
        <v>0</v>
      </c>
    </row>
    <row r="78" spans="1:9" x14ac:dyDescent="0.15">
      <c r="A78" s="89"/>
      <c r="B78" s="214" t="s">
        <v>74</v>
      </c>
      <c r="C78" s="89" t="s">
        <v>75</v>
      </c>
      <c r="D78" s="92">
        <v>0</v>
      </c>
      <c r="E78" s="92">
        <v>0</v>
      </c>
      <c r="F78" s="92">
        <v>0</v>
      </c>
      <c r="G78" s="140">
        <v>0</v>
      </c>
      <c r="H78" s="97">
        <v>0</v>
      </c>
      <c r="I78" s="240">
        <f t="shared" si="2"/>
        <v>0</v>
      </c>
    </row>
    <row r="79" spans="1:9" x14ac:dyDescent="0.15">
      <c r="A79" s="89"/>
      <c r="B79" s="214" t="s">
        <v>76</v>
      </c>
      <c r="C79" s="89" t="s">
        <v>77</v>
      </c>
      <c r="D79" s="92">
        <v>0</v>
      </c>
      <c r="E79" s="92">
        <v>0</v>
      </c>
      <c r="F79" s="92">
        <v>0</v>
      </c>
      <c r="G79" s="140">
        <v>0</v>
      </c>
      <c r="H79" s="97">
        <v>0</v>
      </c>
      <c r="I79" s="240">
        <f t="shared" si="2"/>
        <v>0</v>
      </c>
    </row>
    <row r="80" spans="1:9" x14ac:dyDescent="0.15">
      <c r="A80" s="89"/>
      <c r="B80" s="214" t="s">
        <v>1052</v>
      </c>
      <c r="C80" s="89" t="s">
        <v>78</v>
      </c>
      <c r="D80" s="92">
        <v>0</v>
      </c>
      <c r="E80" s="92">
        <v>0</v>
      </c>
      <c r="F80" s="92">
        <v>0</v>
      </c>
      <c r="G80" s="140">
        <v>0</v>
      </c>
      <c r="H80" s="97">
        <v>0</v>
      </c>
      <c r="I80" s="240">
        <f t="shared" si="2"/>
        <v>0</v>
      </c>
    </row>
    <row r="81" spans="1:9" x14ac:dyDescent="0.15">
      <c r="A81" s="89"/>
      <c r="B81" s="214" t="s">
        <v>81</v>
      </c>
      <c r="C81" s="89" t="s">
        <v>88</v>
      </c>
      <c r="D81" s="92">
        <v>0</v>
      </c>
      <c r="E81" s="92">
        <v>0</v>
      </c>
      <c r="F81" s="92">
        <v>0</v>
      </c>
      <c r="G81" s="140">
        <v>0</v>
      </c>
      <c r="H81" s="97">
        <v>0</v>
      </c>
      <c r="I81" s="240">
        <f t="shared" si="2"/>
        <v>0</v>
      </c>
    </row>
    <row r="82" spans="1:9" x14ac:dyDescent="0.15">
      <c r="A82" s="89"/>
      <c r="B82" s="214" t="s">
        <v>86</v>
      </c>
      <c r="C82" s="89" t="s">
        <v>1080</v>
      </c>
      <c r="D82" s="92">
        <v>0</v>
      </c>
      <c r="E82" s="92">
        <v>0</v>
      </c>
      <c r="F82" s="92">
        <v>0</v>
      </c>
      <c r="G82" s="140">
        <v>0</v>
      </c>
      <c r="H82" s="97">
        <v>0</v>
      </c>
      <c r="I82" s="240">
        <f t="shared" si="2"/>
        <v>0</v>
      </c>
    </row>
    <row r="83" spans="1:9" x14ac:dyDescent="0.15">
      <c r="A83" s="89"/>
      <c r="B83" s="333" t="s">
        <v>485</v>
      </c>
      <c r="C83" s="286" t="s">
        <v>508</v>
      </c>
      <c r="D83" s="92">
        <v>0</v>
      </c>
      <c r="E83" s="92">
        <v>0</v>
      </c>
      <c r="F83" s="92">
        <v>0</v>
      </c>
      <c r="G83" s="140">
        <v>0</v>
      </c>
      <c r="H83" s="97">
        <v>0</v>
      </c>
      <c r="I83" s="240">
        <f t="shared" si="2"/>
        <v>0</v>
      </c>
    </row>
    <row r="84" spans="1:9" x14ac:dyDescent="0.15">
      <c r="A84" s="89"/>
      <c r="B84" s="214" t="s">
        <v>1081</v>
      </c>
      <c r="C84" s="89" t="s">
        <v>591</v>
      </c>
      <c r="D84" s="92">
        <v>0</v>
      </c>
      <c r="E84" s="92">
        <v>0</v>
      </c>
      <c r="F84" s="92">
        <v>0</v>
      </c>
      <c r="G84" s="140">
        <v>0</v>
      </c>
      <c r="H84" s="97">
        <v>0</v>
      </c>
      <c r="I84" s="240">
        <f t="shared" si="2"/>
        <v>0</v>
      </c>
    </row>
    <row r="85" spans="1:9" x14ac:dyDescent="0.15">
      <c r="A85" s="89"/>
      <c r="B85" s="214" t="s">
        <v>1082</v>
      </c>
      <c r="C85" s="89" t="s">
        <v>134</v>
      </c>
      <c r="D85" s="92">
        <v>0</v>
      </c>
      <c r="E85" s="92">
        <v>0</v>
      </c>
      <c r="F85" s="92">
        <v>0</v>
      </c>
      <c r="G85" s="140">
        <v>0</v>
      </c>
      <c r="H85" s="97">
        <v>0</v>
      </c>
      <c r="I85" s="240">
        <f t="shared" si="2"/>
        <v>0</v>
      </c>
    </row>
    <row r="86" spans="1:9" x14ac:dyDescent="0.15">
      <c r="A86" s="89"/>
      <c r="B86" s="214" t="s">
        <v>1083</v>
      </c>
      <c r="C86" s="89" t="s">
        <v>593</v>
      </c>
      <c r="D86" s="92">
        <v>0</v>
      </c>
      <c r="E86" s="92">
        <v>0</v>
      </c>
      <c r="F86" s="92">
        <v>0</v>
      </c>
      <c r="G86" s="140">
        <v>0</v>
      </c>
      <c r="H86" s="97">
        <v>0</v>
      </c>
      <c r="I86" s="240">
        <f t="shared" si="2"/>
        <v>0</v>
      </c>
    </row>
    <row r="87" spans="1:9" x14ac:dyDescent="0.15">
      <c r="A87" s="89"/>
      <c r="B87" s="214" t="s">
        <v>1084</v>
      </c>
      <c r="C87" s="89" t="s">
        <v>594</v>
      </c>
      <c r="D87" s="92">
        <v>0</v>
      </c>
      <c r="E87" s="92">
        <v>0</v>
      </c>
      <c r="F87" s="92">
        <v>0</v>
      </c>
      <c r="G87" s="140">
        <v>0</v>
      </c>
      <c r="H87" s="97">
        <v>0</v>
      </c>
      <c r="I87" s="240">
        <f t="shared" si="2"/>
        <v>0</v>
      </c>
    </row>
    <row r="88" spans="1:9" x14ac:dyDescent="0.15">
      <c r="A88" s="89"/>
      <c r="B88" s="214" t="s">
        <v>1085</v>
      </c>
      <c r="C88" s="89" t="s">
        <v>139</v>
      </c>
      <c r="D88" s="92">
        <v>0</v>
      </c>
      <c r="E88" s="92">
        <v>0</v>
      </c>
      <c r="F88" s="92">
        <v>0</v>
      </c>
      <c r="G88" s="140">
        <v>0</v>
      </c>
      <c r="H88" s="97">
        <v>0</v>
      </c>
      <c r="I88" s="240">
        <f t="shared" si="2"/>
        <v>0</v>
      </c>
    </row>
    <row r="89" spans="1:9" x14ac:dyDescent="0.15">
      <c r="A89" s="89"/>
      <c r="B89" s="214" t="s">
        <v>1086</v>
      </c>
      <c r="C89" s="89" t="s">
        <v>140</v>
      </c>
      <c r="D89" s="92">
        <v>0</v>
      </c>
      <c r="E89" s="92">
        <v>0</v>
      </c>
      <c r="F89" s="92">
        <v>0</v>
      </c>
      <c r="G89" s="140">
        <v>0</v>
      </c>
      <c r="H89" s="97">
        <v>0</v>
      </c>
      <c r="I89" s="240">
        <f t="shared" si="2"/>
        <v>0</v>
      </c>
    </row>
    <row r="90" spans="1:9" x14ac:dyDescent="0.15">
      <c r="A90" s="89"/>
      <c r="B90" s="214" t="s">
        <v>1087</v>
      </c>
      <c r="C90" s="89" t="s">
        <v>595</v>
      </c>
      <c r="D90" s="92">
        <v>0</v>
      </c>
      <c r="E90" s="92">
        <v>0</v>
      </c>
      <c r="F90" s="92">
        <v>0</v>
      </c>
      <c r="G90" s="140">
        <v>0</v>
      </c>
      <c r="H90" s="97">
        <v>0</v>
      </c>
      <c r="I90" s="240">
        <f t="shared" si="2"/>
        <v>0</v>
      </c>
    </row>
    <row r="91" spans="1:9" x14ac:dyDescent="0.15">
      <c r="A91" s="89"/>
      <c r="B91" s="214" t="s">
        <v>1088</v>
      </c>
      <c r="C91" s="89" t="s">
        <v>597</v>
      </c>
      <c r="D91" s="92">
        <v>0</v>
      </c>
      <c r="E91" s="92">
        <v>0</v>
      </c>
      <c r="F91" s="92">
        <v>0</v>
      </c>
      <c r="G91" s="140">
        <v>0</v>
      </c>
      <c r="H91" s="97">
        <v>0</v>
      </c>
      <c r="I91" s="240">
        <f t="shared" si="2"/>
        <v>0</v>
      </c>
    </row>
    <row r="92" spans="1:9" x14ac:dyDescent="0.15">
      <c r="A92" s="89"/>
      <c r="B92" s="214" t="s">
        <v>598</v>
      </c>
      <c r="C92" s="89" t="s">
        <v>603</v>
      </c>
      <c r="D92" s="92">
        <v>0</v>
      </c>
      <c r="E92" s="92">
        <v>0</v>
      </c>
      <c r="F92" s="92">
        <v>0</v>
      </c>
      <c r="G92" s="140">
        <v>0</v>
      </c>
      <c r="H92" s="97">
        <v>0</v>
      </c>
      <c r="I92" s="240">
        <f t="shared" si="2"/>
        <v>0</v>
      </c>
    </row>
    <row r="93" spans="1:9" x14ac:dyDescent="0.15">
      <c r="A93" s="89"/>
      <c r="B93" s="214" t="s">
        <v>599</v>
      </c>
      <c r="C93" s="89" t="s">
        <v>135</v>
      </c>
      <c r="D93" s="92">
        <v>0</v>
      </c>
      <c r="E93" s="92">
        <v>0</v>
      </c>
      <c r="F93" s="92">
        <v>0</v>
      </c>
      <c r="G93" s="140">
        <v>0</v>
      </c>
      <c r="H93" s="97">
        <v>0</v>
      </c>
      <c r="I93" s="240">
        <f t="shared" si="2"/>
        <v>0</v>
      </c>
    </row>
    <row r="94" spans="1:9" x14ac:dyDescent="0.15">
      <c r="A94" s="89"/>
      <c r="B94" s="214" t="s">
        <v>600</v>
      </c>
      <c r="C94" s="89" t="s">
        <v>108</v>
      </c>
      <c r="D94" s="92">
        <v>0</v>
      </c>
      <c r="E94" s="92">
        <v>0</v>
      </c>
      <c r="F94" s="92">
        <v>0</v>
      </c>
      <c r="G94" s="140">
        <v>0</v>
      </c>
      <c r="H94" s="97">
        <v>0</v>
      </c>
      <c r="I94" s="240">
        <f t="shared" si="2"/>
        <v>0</v>
      </c>
    </row>
    <row r="95" spans="1:9" x14ac:dyDescent="0.15">
      <c r="A95" s="89"/>
      <c r="B95" s="214" t="s">
        <v>601</v>
      </c>
      <c r="C95" s="89" t="s">
        <v>109</v>
      </c>
      <c r="D95" s="92">
        <v>0</v>
      </c>
      <c r="E95" s="92">
        <v>0</v>
      </c>
      <c r="F95" s="92">
        <v>0</v>
      </c>
      <c r="G95" s="140">
        <v>0</v>
      </c>
      <c r="H95" s="97">
        <v>0</v>
      </c>
      <c r="I95" s="240">
        <f t="shared" si="2"/>
        <v>0</v>
      </c>
    </row>
    <row r="96" spans="1:9" x14ac:dyDescent="0.15">
      <c r="A96" s="89"/>
      <c r="B96" s="214" t="s">
        <v>1053</v>
      </c>
      <c r="C96" s="89" t="s">
        <v>110</v>
      </c>
      <c r="D96" s="92">
        <v>0</v>
      </c>
      <c r="E96" s="92">
        <v>0</v>
      </c>
      <c r="F96" s="92">
        <v>0</v>
      </c>
      <c r="G96" s="140">
        <v>0</v>
      </c>
      <c r="H96" s="97">
        <v>0</v>
      </c>
      <c r="I96" s="240">
        <f t="shared" si="2"/>
        <v>0</v>
      </c>
    </row>
    <row r="97" spans="1:9" x14ac:dyDescent="0.15">
      <c r="A97" s="89"/>
      <c r="B97" s="214" t="s">
        <v>602</v>
      </c>
      <c r="C97" s="89" t="s">
        <v>111</v>
      </c>
      <c r="D97" s="92">
        <v>0</v>
      </c>
      <c r="E97" s="92">
        <v>0</v>
      </c>
      <c r="F97" s="92">
        <v>0</v>
      </c>
      <c r="G97" s="140">
        <v>0</v>
      </c>
      <c r="H97" s="97">
        <v>0</v>
      </c>
      <c r="I97" s="240">
        <f t="shared" si="2"/>
        <v>0</v>
      </c>
    </row>
    <row r="98" spans="1:9" x14ac:dyDescent="0.15">
      <c r="A98" s="89"/>
      <c r="B98" s="214" t="s">
        <v>1054</v>
      </c>
      <c r="C98" s="89" t="s">
        <v>114</v>
      </c>
      <c r="D98" s="92">
        <v>0</v>
      </c>
      <c r="E98" s="92">
        <v>0</v>
      </c>
      <c r="F98" s="92">
        <v>0</v>
      </c>
      <c r="G98" s="140">
        <v>0</v>
      </c>
      <c r="H98" s="97">
        <v>0</v>
      </c>
      <c r="I98" s="240">
        <f t="shared" si="2"/>
        <v>0</v>
      </c>
    </row>
    <row r="99" spans="1:9" x14ac:dyDescent="0.15">
      <c r="A99" s="89"/>
      <c r="B99" s="214" t="s">
        <v>451</v>
      </c>
      <c r="C99" s="89" t="s">
        <v>119</v>
      </c>
      <c r="D99" s="92">
        <v>0</v>
      </c>
      <c r="E99" s="92">
        <v>0</v>
      </c>
      <c r="F99" s="92">
        <v>0</v>
      </c>
      <c r="G99" s="140">
        <v>0</v>
      </c>
      <c r="H99" s="97">
        <v>0</v>
      </c>
      <c r="I99" s="240">
        <f t="shared" si="2"/>
        <v>0</v>
      </c>
    </row>
    <row r="100" spans="1:9" x14ac:dyDescent="0.15">
      <c r="A100" s="89"/>
      <c r="B100" s="214" t="s">
        <v>447</v>
      </c>
      <c r="C100" s="89" t="s">
        <v>121</v>
      </c>
      <c r="D100" s="92">
        <v>0</v>
      </c>
      <c r="E100" s="92">
        <v>0</v>
      </c>
      <c r="F100" s="92">
        <v>0</v>
      </c>
      <c r="G100" s="140">
        <v>0</v>
      </c>
      <c r="H100" s="97">
        <v>0</v>
      </c>
      <c r="I100" s="240">
        <f t="shared" si="2"/>
        <v>0</v>
      </c>
    </row>
    <row r="101" spans="1:9" x14ac:dyDescent="0.15">
      <c r="A101" s="89"/>
      <c r="B101" s="214" t="s">
        <v>1055</v>
      </c>
      <c r="C101" s="89" t="s">
        <v>127</v>
      </c>
      <c r="D101" s="92">
        <v>0</v>
      </c>
      <c r="E101" s="92">
        <v>0</v>
      </c>
      <c r="F101" s="92">
        <v>0</v>
      </c>
      <c r="G101" s="140">
        <v>0</v>
      </c>
      <c r="H101" s="97">
        <v>0</v>
      </c>
      <c r="I101" s="240">
        <f t="shared" si="2"/>
        <v>0</v>
      </c>
    </row>
    <row r="102" spans="1:9" x14ac:dyDescent="0.15">
      <c r="A102" s="89"/>
      <c r="B102" s="214" t="s">
        <v>123</v>
      </c>
      <c r="C102" s="89" t="s">
        <v>128</v>
      </c>
      <c r="D102" s="92">
        <v>0</v>
      </c>
      <c r="E102" s="92">
        <v>0</v>
      </c>
      <c r="F102" s="92">
        <v>0</v>
      </c>
      <c r="G102" s="140">
        <v>0</v>
      </c>
      <c r="H102" s="97">
        <v>0</v>
      </c>
      <c r="I102" s="240">
        <f t="shared" si="2"/>
        <v>0</v>
      </c>
    </row>
    <row r="103" spans="1:9" x14ac:dyDescent="0.15">
      <c r="A103" s="89"/>
      <c r="B103" s="214" t="s">
        <v>124</v>
      </c>
      <c r="C103" s="89" t="s">
        <v>129</v>
      </c>
      <c r="D103" s="92">
        <v>0</v>
      </c>
      <c r="E103" s="92">
        <v>0</v>
      </c>
      <c r="F103" s="92">
        <v>0</v>
      </c>
      <c r="G103" s="140">
        <v>0</v>
      </c>
      <c r="H103" s="97">
        <v>0</v>
      </c>
      <c r="I103" s="240">
        <f t="shared" si="2"/>
        <v>0</v>
      </c>
    </row>
    <row r="104" spans="1:9" ht="11.25" thickBot="1" x14ac:dyDescent="0.2">
      <c r="A104" s="89"/>
      <c r="B104" s="214" t="s">
        <v>125</v>
      </c>
      <c r="C104" s="89" t="s">
        <v>130</v>
      </c>
      <c r="D104" s="92">
        <v>0</v>
      </c>
      <c r="E104" s="92">
        <v>0</v>
      </c>
      <c r="F104" s="92">
        <v>0</v>
      </c>
      <c r="G104" s="140">
        <v>0</v>
      </c>
      <c r="H104" s="97">
        <v>0</v>
      </c>
      <c r="I104" s="240">
        <f t="shared" si="2"/>
        <v>0</v>
      </c>
    </row>
    <row r="105" spans="1:9" ht="12" thickTop="1" thickBot="1" x14ac:dyDescent="0.2">
      <c r="A105" s="89"/>
      <c r="B105" s="214"/>
      <c r="C105" s="89" t="s">
        <v>25</v>
      </c>
      <c r="D105" s="111">
        <f>SUM(D74:D104)</f>
        <v>0</v>
      </c>
      <c r="E105" s="111">
        <f>SUM(E74:E104)</f>
        <v>0</v>
      </c>
      <c r="F105" s="111">
        <f>SUM(F74:F104)</f>
        <v>0</v>
      </c>
      <c r="G105" s="111">
        <f>SUM(G74:G104)</f>
        <v>0</v>
      </c>
      <c r="H105" s="111">
        <f>SUM(H74:H104)</f>
        <v>0</v>
      </c>
      <c r="I105" s="111">
        <f t="shared" si="2"/>
        <v>0</v>
      </c>
    </row>
    <row r="106" spans="1:9" ht="11.25" thickTop="1" x14ac:dyDescent="0.15">
      <c r="A106" s="210"/>
      <c r="B106" s="210"/>
      <c r="C106" s="210"/>
      <c r="D106" s="3"/>
      <c r="E106" s="3"/>
      <c r="F106" s="3"/>
      <c r="G106" s="3"/>
      <c r="H106" s="3"/>
      <c r="I106" s="128"/>
    </row>
    <row r="107" spans="1:9" x14ac:dyDescent="0.15">
      <c r="A107" s="210" t="s">
        <v>26</v>
      </c>
      <c r="B107" s="210"/>
      <c r="C107" s="210"/>
      <c r="D107" s="3"/>
      <c r="E107" s="3"/>
      <c r="F107" s="3"/>
      <c r="G107" s="3"/>
      <c r="H107" s="3"/>
      <c r="I107" s="128"/>
    </row>
    <row r="108" spans="1:9" x14ac:dyDescent="0.15">
      <c r="B108" s="214" t="s">
        <v>1048</v>
      </c>
      <c r="C108" s="89" t="s">
        <v>1186</v>
      </c>
      <c r="D108" s="95">
        <v>0</v>
      </c>
      <c r="E108" s="95">
        <v>0</v>
      </c>
      <c r="F108" s="95">
        <v>0</v>
      </c>
      <c r="G108" s="95">
        <v>0</v>
      </c>
      <c r="H108" s="97">
        <v>0</v>
      </c>
      <c r="I108" s="240">
        <f>SUM(G108+H108)</f>
        <v>0</v>
      </c>
    </row>
    <row r="109" spans="1:9" x14ac:dyDescent="0.15">
      <c r="A109" s="89"/>
      <c r="B109" s="214" t="s">
        <v>1049</v>
      </c>
      <c r="C109" s="89" t="s">
        <v>1474</v>
      </c>
      <c r="D109" s="95">
        <v>0</v>
      </c>
      <c r="E109" s="95">
        <v>0</v>
      </c>
      <c r="F109" s="95">
        <v>0</v>
      </c>
      <c r="G109" s="95">
        <v>0</v>
      </c>
      <c r="H109" s="97">
        <v>0</v>
      </c>
      <c r="I109" s="240">
        <f>SUM(G109+H109)</f>
        <v>0</v>
      </c>
    </row>
    <row r="110" spans="1:9" x14ac:dyDescent="0.15">
      <c r="A110" s="89"/>
      <c r="B110" s="214" t="s">
        <v>1050</v>
      </c>
      <c r="C110" s="89" t="s">
        <v>72</v>
      </c>
      <c r="D110" s="92">
        <v>0</v>
      </c>
      <c r="E110" s="92">
        <v>0</v>
      </c>
      <c r="F110" s="92">
        <v>0</v>
      </c>
      <c r="G110" s="140">
        <v>0</v>
      </c>
      <c r="H110" s="97">
        <v>0</v>
      </c>
      <c r="I110" s="240">
        <f t="shared" ref="I110:I139" si="3">SUM(G110+H110)</f>
        <v>0</v>
      </c>
    </row>
    <row r="111" spans="1:9" x14ac:dyDescent="0.15">
      <c r="A111" s="89"/>
      <c r="B111" s="214" t="s">
        <v>1051</v>
      </c>
      <c r="C111" s="89" t="s">
        <v>73</v>
      </c>
      <c r="D111" s="92">
        <v>0</v>
      </c>
      <c r="E111" s="92">
        <v>0</v>
      </c>
      <c r="F111" s="92">
        <v>0</v>
      </c>
      <c r="G111" s="140">
        <v>0</v>
      </c>
      <c r="H111" s="97">
        <v>0</v>
      </c>
      <c r="I111" s="240">
        <f t="shared" si="3"/>
        <v>0</v>
      </c>
    </row>
    <row r="112" spans="1:9" x14ac:dyDescent="0.15">
      <c r="A112" s="89"/>
      <c r="B112" s="214" t="s">
        <v>74</v>
      </c>
      <c r="C112" s="89" t="s">
        <v>75</v>
      </c>
      <c r="D112" s="92">
        <v>0</v>
      </c>
      <c r="E112" s="92">
        <v>0</v>
      </c>
      <c r="F112" s="92">
        <v>0</v>
      </c>
      <c r="G112" s="140">
        <v>0</v>
      </c>
      <c r="H112" s="97">
        <v>0</v>
      </c>
      <c r="I112" s="240">
        <f t="shared" si="3"/>
        <v>0</v>
      </c>
    </row>
    <row r="113" spans="1:9" x14ac:dyDescent="0.15">
      <c r="A113" s="89"/>
      <c r="B113" s="214" t="s">
        <v>76</v>
      </c>
      <c r="C113" s="89" t="s">
        <v>77</v>
      </c>
      <c r="D113" s="92">
        <v>0</v>
      </c>
      <c r="E113" s="92">
        <v>0</v>
      </c>
      <c r="F113" s="92">
        <v>0</v>
      </c>
      <c r="G113" s="140">
        <v>0</v>
      </c>
      <c r="H113" s="97">
        <v>0</v>
      </c>
      <c r="I113" s="240">
        <f t="shared" si="3"/>
        <v>0</v>
      </c>
    </row>
    <row r="114" spans="1:9" x14ac:dyDescent="0.15">
      <c r="A114" s="89"/>
      <c r="B114" s="214" t="s">
        <v>1052</v>
      </c>
      <c r="C114" s="89" t="s">
        <v>78</v>
      </c>
      <c r="D114" s="92">
        <v>0</v>
      </c>
      <c r="E114" s="92">
        <v>0</v>
      </c>
      <c r="F114" s="92">
        <v>0</v>
      </c>
      <c r="G114" s="140">
        <v>0</v>
      </c>
      <c r="H114" s="97">
        <v>0</v>
      </c>
      <c r="I114" s="240">
        <f t="shared" si="3"/>
        <v>0</v>
      </c>
    </row>
    <row r="115" spans="1:9" x14ac:dyDescent="0.15">
      <c r="A115" s="89"/>
      <c r="B115" s="214" t="s">
        <v>81</v>
      </c>
      <c r="C115" s="89" t="s">
        <v>88</v>
      </c>
      <c r="D115" s="92">
        <v>0</v>
      </c>
      <c r="E115" s="92">
        <v>0</v>
      </c>
      <c r="F115" s="92">
        <v>0</v>
      </c>
      <c r="G115" s="140">
        <v>0</v>
      </c>
      <c r="H115" s="97">
        <v>0</v>
      </c>
      <c r="I115" s="240">
        <f t="shared" si="3"/>
        <v>0</v>
      </c>
    </row>
    <row r="116" spans="1:9" x14ac:dyDescent="0.15">
      <c r="A116" s="89"/>
      <c r="B116" s="214" t="s">
        <v>86</v>
      </c>
      <c r="C116" s="89" t="s">
        <v>1080</v>
      </c>
      <c r="D116" s="92">
        <v>0</v>
      </c>
      <c r="E116" s="92">
        <v>0</v>
      </c>
      <c r="F116" s="92">
        <v>0</v>
      </c>
      <c r="G116" s="140">
        <v>0</v>
      </c>
      <c r="H116" s="97">
        <v>0</v>
      </c>
      <c r="I116" s="240">
        <f t="shared" si="3"/>
        <v>0</v>
      </c>
    </row>
    <row r="117" spans="1:9" x14ac:dyDescent="0.15">
      <c r="A117" s="89"/>
      <c r="B117" s="333" t="s">
        <v>485</v>
      </c>
      <c r="C117" s="286" t="s">
        <v>508</v>
      </c>
      <c r="D117" s="92">
        <v>0</v>
      </c>
      <c r="E117" s="92">
        <v>0</v>
      </c>
      <c r="F117" s="92">
        <v>0</v>
      </c>
      <c r="G117" s="140">
        <v>0</v>
      </c>
      <c r="H117" s="97">
        <v>0</v>
      </c>
      <c r="I117" s="240">
        <f t="shared" si="3"/>
        <v>0</v>
      </c>
    </row>
    <row r="118" spans="1:9" x14ac:dyDescent="0.15">
      <c r="A118" s="89"/>
      <c r="B118" s="214" t="s">
        <v>1081</v>
      </c>
      <c r="C118" s="89" t="s">
        <v>591</v>
      </c>
      <c r="D118" s="92">
        <v>0</v>
      </c>
      <c r="E118" s="92">
        <v>0</v>
      </c>
      <c r="F118" s="92">
        <v>0</v>
      </c>
      <c r="G118" s="140">
        <v>0</v>
      </c>
      <c r="H118" s="97">
        <v>0</v>
      </c>
      <c r="I118" s="240">
        <f t="shared" si="3"/>
        <v>0</v>
      </c>
    </row>
    <row r="119" spans="1:9" x14ac:dyDescent="0.15">
      <c r="A119" s="89"/>
      <c r="B119" s="214" t="s">
        <v>1082</v>
      </c>
      <c r="C119" s="89" t="s">
        <v>134</v>
      </c>
      <c r="D119" s="92">
        <v>0</v>
      </c>
      <c r="E119" s="92">
        <v>0</v>
      </c>
      <c r="F119" s="92">
        <v>0</v>
      </c>
      <c r="G119" s="140">
        <v>0</v>
      </c>
      <c r="H119" s="97">
        <v>0</v>
      </c>
      <c r="I119" s="240">
        <f t="shared" si="3"/>
        <v>0</v>
      </c>
    </row>
    <row r="120" spans="1:9" x14ac:dyDescent="0.15">
      <c r="A120" s="89"/>
      <c r="B120" s="214" t="s">
        <v>1083</v>
      </c>
      <c r="C120" s="89" t="s">
        <v>593</v>
      </c>
      <c r="D120" s="92">
        <v>0</v>
      </c>
      <c r="E120" s="92">
        <v>0</v>
      </c>
      <c r="F120" s="92">
        <v>0</v>
      </c>
      <c r="G120" s="140">
        <v>0</v>
      </c>
      <c r="H120" s="97">
        <v>0</v>
      </c>
      <c r="I120" s="240">
        <f t="shared" si="3"/>
        <v>0</v>
      </c>
    </row>
    <row r="121" spans="1:9" x14ac:dyDescent="0.15">
      <c r="A121" s="89"/>
      <c r="B121" s="214" t="s">
        <v>1084</v>
      </c>
      <c r="C121" s="89" t="s">
        <v>594</v>
      </c>
      <c r="D121" s="92">
        <v>0</v>
      </c>
      <c r="E121" s="92">
        <v>0</v>
      </c>
      <c r="F121" s="92">
        <v>0</v>
      </c>
      <c r="G121" s="140">
        <v>0</v>
      </c>
      <c r="H121" s="97">
        <v>0</v>
      </c>
      <c r="I121" s="240">
        <f t="shared" si="3"/>
        <v>0</v>
      </c>
    </row>
    <row r="122" spans="1:9" x14ac:dyDescent="0.15">
      <c r="A122" s="89"/>
      <c r="B122" s="214" t="s">
        <v>1085</v>
      </c>
      <c r="C122" s="89" t="s">
        <v>139</v>
      </c>
      <c r="D122" s="92">
        <v>0</v>
      </c>
      <c r="E122" s="92">
        <v>0</v>
      </c>
      <c r="F122" s="92">
        <v>0</v>
      </c>
      <c r="G122" s="140">
        <v>0</v>
      </c>
      <c r="H122" s="97">
        <v>0</v>
      </c>
      <c r="I122" s="240">
        <f t="shared" si="3"/>
        <v>0</v>
      </c>
    </row>
    <row r="123" spans="1:9" x14ac:dyDescent="0.15">
      <c r="A123" s="89"/>
      <c r="B123" s="214" t="s">
        <v>1086</v>
      </c>
      <c r="C123" s="89" t="s">
        <v>140</v>
      </c>
      <c r="D123" s="92">
        <v>0</v>
      </c>
      <c r="E123" s="92">
        <v>0</v>
      </c>
      <c r="F123" s="92">
        <v>0</v>
      </c>
      <c r="G123" s="140">
        <v>0</v>
      </c>
      <c r="H123" s="97">
        <v>0</v>
      </c>
      <c r="I123" s="240">
        <f t="shared" si="3"/>
        <v>0</v>
      </c>
    </row>
    <row r="124" spans="1:9" x14ac:dyDescent="0.15">
      <c r="A124" s="89"/>
      <c r="B124" s="214" t="s">
        <v>1087</v>
      </c>
      <c r="C124" s="89" t="s">
        <v>595</v>
      </c>
      <c r="D124" s="92">
        <v>0</v>
      </c>
      <c r="E124" s="92">
        <v>0</v>
      </c>
      <c r="F124" s="92">
        <v>0</v>
      </c>
      <c r="G124" s="140">
        <v>0</v>
      </c>
      <c r="H124" s="97">
        <v>0</v>
      </c>
      <c r="I124" s="240">
        <f t="shared" si="3"/>
        <v>0</v>
      </c>
    </row>
    <row r="125" spans="1:9" x14ac:dyDescent="0.15">
      <c r="A125" s="89"/>
      <c r="B125" s="214" t="s">
        <v>1088</v>
      </c>
      <c r="C125" s="89" t="s">
        <v>597</v>
      </c>
      <c r="D125" s="92">
        <v>0</v>
      </c>
      <c r="E125" s="92">
        <v>0</v>
      </c>
      <c r="F125" s="92">
        <v>0</v>
      </c>
      <c r="G125" s="140">
        <v>0</v>
      </c>
      <c r="H125" s="97">
        <v>0</v>
      </c>
      <c r="I125" s="240">
        <f t="shared" si="3"/>
        <v>0</v>
      </c>
    </row>
    <row r="126" spans="1:9" x14ac:dyDescent="0.15">
      <c r="A126" s="89"/>
      <c r="B126" s="214" t="s">
        <v>598</v>
      </c>
      <c r="C126" s="89" t="s">
        <v>603</v>
      </c>
      <c r="D126" s="92">
        <v>0</v>
      </c>
      <c r="E126" s="92">
        <v>0</v>
      </c>
      <c r="F126" s="92">
        <v>0</v>
      </c>
      <c r="G126" s="140">
        <v>0</v>
      </c>
      <c r="H126" s="97">
        <v>0</v>
      </c>
      <c r="I126" s="240">
        <f t="shared" si="3"/>
        <v>0</v>
      </c>
    </row>
    <row r="127" spans="1:9" x14ac:dyDescent="0.15">
      <c r="A127" s="89"/>
      <c r="B127" s="214" t="s">
        <v>599</v>
      </c>
      <c r="C127" s="89" t="s">
        <v>135</v>
      </c>
      <c r="D127" s="92">
        <v>0</v>
      </c>
      <c r="E127" s="92">
        <v>0</v>
      </c>
      <c r="F127" s="92">
        <v>0</v>
      </c>
      <c r="G127" s="140">
        <v>0</v>
      </c>
      <c r="H127" s="97">
        <v>0</v>
      </c>
      <c r="I127" s="240">
        <f t="shared" si="3"/>
        <v>0</v>
      </c>
    </row>
    <row r="128" spans="1:9" x14ac:dyDescent="0.15">
      <c r="A128" s="89"/>
      <c r="B128" s="214" t="s">
        <v>600</v>
      </c>
      <c r="C128" s="89" t="s">
        <v>108</v>
      </c>
      <c r="D128" s="92">
        <v>0</v>
      </c>
      <c r="E128" s="92">
        <v>0</v>
      </c>
      <c r="F128" s="92">
        <v>0</v>
      </c>
      <c r="G128" s="140">
        <v>0</v>
      </c>
      <c r="H128" s="97">
        <v>0</v>
      </c>
      <c r="I128" s="240">
        <f t="shared" si="3"/>
        <v>0</v>
      </c>
    </row>
    <row r="129" spans="1:9" x14ac:dyDescent="0.15">
      <c r="A129" s="89"/>
      <c r="B129" s="214" t="s">
        <v>601</v>
      </c>
      <c r="C129" s="89" t="s">
        <v>109</v>
      </c>
      <c r="D129" s="92">
        <v>0</v>
      </c>
      <c r="E129" s="92">
        <v>0</v>
      </c>
      <c r="F129" s="92">
        <v>0</v>
      </c>
      <c r="G129" s="140">
        <v>0</v>
      </c>
      <c r="H129" s="97">
        <v>0</v>
      </c>
      <c r="I129" s="240">
        <f t="shared" si="3"/>
        <v>0</v>
      </c>
    </row>
    <row r="130" spans="1:9" x14ac:dyDescent="0.15">
      <c r="A130" s="89"/>
      <c r="B130" s="214" t="s">
        <v>1053</v>
      </c>
      <c r="C130" s="89" t="s">
        <v>110</v>
      </c>
      <c r="D130" s="92">
        <v>0</v>
      </c>
      <c r="E130" s="92">
        <v>0</v>
      </c>
      <c r="F130" s="92">
        <v>0</v>
      </c>
      <c r="G130" s="140">
        <v>0</v>
      </c>
      <c r="H130" s="97">
        <v>0</v>
      </c>
      <c r="I130" s="240">
        <f t="shared" si="3"/>
        <v>0</v>
      </c>
    </row>
    <row r="131" spans="1:9" x14ac:dyDescent="0.15">
      <c r="A131" s="89"/>
      <c r="B131" s="214" t="s">
        <v>602</v>
      </c>
      <c r="C131" s="89" t="s">
        <v>111</v>
      </c>
      <c r="D131" s="92">
        <v>0</v>
      </c>
      <c r="E131" s="92">
        <v>0</v>
      </c>
      <c r="F131" s="92">
        <v>0</v>
      </c>
      <c r="G131" s="140">
        <v>0</v>
      </c>
      <c r="H131" s="97">
        <v>0</v>
      </c>
      <c r="I131" s="240">
        <f t="shared" si="3"/>
        <v>0</v>
      </c>
    </row>
    <row r="132" spans="1:9" x14ac:dyDescent="0.15">
      <c r="A132" s="89"/>
      <c r="B132" s="214" t="s">
        <v>1054</v>
      </c>
      <c r="C132" s="89" t="s">
        <v>114</v>
      </c>
      <c r="D132" s="92">
        <v>0</v>
      </c>
      <c r="E132" s="92">
        <v>0</v>
      </c>
      <c r="F132" s="92">
        <v>0</v>
      </c>
      <c r="G132" s="140">
        <v>0</v>
      </c>
      <c r="H132" s="97">
        <v>0</v>
      </c>
      <c r="I132" s="240">
        <f t="shared" si="3"/>
        <v>0</v>
      </c>
    </row>
    <row r="133" spans="1:9" x14ac:dyDescent="0.15">
      <c r="A133" s="89"/>
      <c r="B133" s="214" t="s">
        <v>451</v>
      </c>
      <c r="C133" s="89" t="s">
        <v>119</v>
      </c>
      <c r="D133" s="92">
        <v>0</v>
      </c>
      <c r="E133" s="92">
        <v>0</v>
      </c>
      <c r="F133" s="92">
        <v>0</v>
      </c>
      <c r="G133" s="140">
        <v>0</v>
      </c>
      <c r="H133" s="97">
        <v>0</v>
      </c>
      <c r="I133" s="240">
        <f t="shared" si="3"/>
        <v>0</v>
      </c>
    </row>
    <row r="134" spans="1:9" x14ac:dyDescent="0.15">
      <c r="A134" s="89"/>
      <c r="B134" s="214" t="s">
        <v>447</v>
      </c>
      <c r="C134" s="89" t="s">
        <v>121</v>
      </c>
      <c r="D134" s="92">
        <v>0</v>
      </c>
      <c r="E134" s="92">
        <v>0</v>
      </c>
      <c r="F134" s="92">
        <v>0</v>
      </c>
      <c r="G134" s="140">
        <v>0</v>
      </c>
      <c r="H134" s="97">
        <v>0</v>
      </c>
      <c r="I134" s="240">
        <f t="shared" si="3"/>
        <v>0</v>
      </c>
    </row>
    <row r="135" spans="1:9" x14ac:dyDescent="0.15">
      <c r="A135" s="89"/>
      <c r="B135" s="214" t="s">
        <v>1055</v>
      </c>
      <c r="C135" s="89" t="s">
        <v>127</v>
      </c>
      <c r="D135" s="92">
        <v>0</v>
      </c>
      <c r="E135" s="92">
        <v>0</v>
      </c>
      <c r="F135" s="92">
        <v>0</v>
      </c>
      <c r="G135" s="140">
        <v>0</v>
      </c>
      <c r="H135" s="97">
        <v>0</v>
      </c>
      <c r="I135" s="240">
        <f t="shared" si="3"/>
        <v>0</v>
      </c>
    </row>
    <row r="136" spans="1:9" x14ac:dyDescent="0.15">
      <c r="A136" s="89"/>
      <c r="B136" s="214" t="s">
        <v>123</v>
      </c>
      <c r="C136" s="89" t="s">
        <v>128</v>
      </c>
      <c r="D136" s="92">
        <v>0</v>
      </c>
      <c r="E136" s="92">
        <v>0</v>
      </c>
      <c r="F136" s="92">
        <v>0</v>
      </c>
      <c r="G136" s="140">
        <v>0</v>
      </c>
      <c r="H136" s="97">
        <v>0</v>
      </c>
      <c r="I136" s="240">
        <f t="shared" si="3"/>
        <v>0</v>
      </c>
    </row>
    <row r="137" spans="1:9" x14ac:dyDescent="0.15">
      <c r="A137" s="89"/>
      <c r="B137" s="214" t="s">
        <v>124</v>
      </c>
      <c r="C137" s="89" t="s">
        <v>129</v>
      </c>
      <c r="D137" s="92">
        <v>0</v>
      </c>
      <c r="E137" s="92">
        <v>0</v>
      </c>
      <c r="F137" s="92">
        <v>0</v>
      </c>
      <c r="G137" s="140">
        <v>0</v>
      </c>
      <c r="H137" s="97">
        <v>0</v>
      </c>
      <c r="I137" s="240">
        <f t="shared" si="3"/>
        <v>0</v>
      </c>
    </row>
    <row r="138" spans="1:9" ht="11.25" thickBot="1" x14ac:dyDescent="0.2">
      <c r="A138" s="89"/>
      <c r="B138" s="214" t="s">
        <v>125</v>
      </c>
      <c r="C138" s="89" t="s">
        <v>130</v>
      </c>
      <c r="D138" s="92">
        <v>0</v>
      </c>
      <c r="E138" s="92">
        <v>0</v>
      </c>
      <c r="F138" s="92">
        <v>0</v>
      </c>
      <c r="G138" s="140">
        <v>0</v>
      </c>
      <c r="H138" s="97">
        <v>0</v>
      </c>
      <c r="I138" s="240">
        <f t="shared" si="3"/>
        <v>0</v>
      </c>
    </row>
    <row r="139" spans="1:9" ht="12" thickTop="1" thickBot="1" x14ac:dyDescent="0.2">
      <c r="A139" s="89"/>
      <c r="B139" s="214"/>
      <c r="C139" s="89" t="s">
        <v>165</v>
      </c>
      <c r="D139" s="111">
        <f>SUM(D108:D138)</f>
        <v>0</v>
      </c>
      <c r="E139" s="111">
        <f>SUM(E108:E138)</f>
        <v>0</v>
      </c>
      <c r="F139" s="111">
        <f>SUM(F108:F138)</f>
        <v>0</v>
      </c>
      <c r="G139" s="111">
        <f>SUM(G108:G138)</f>
        <v>0</v>
      </c>
      <c r="H139" s="111">
        <f>SUM(H108:H138)</f>
        <v>0</v>
      </c>
      <c r="I139" s="111">
        <f t="shared" si="3"/>
        <v>0</v>
      </c>
    </row>
    <row r="140" spans="1:9" ht="11.25" thickTop="1" x14ac:dyDescent="0.15">
      <c r="A140" s="210"/>
      <c r="B140" s="210"/>
      <c r="C140" s="210"/>
      <c r="D140" s="3"/>
      <c r="E140" s="3"/>
      <c r="F140" s="3"/>
      <c r="G140" s="3"/>
      <c r="H140" s="3"/>
      <c r="I140" s="128"/>
    </row>
    <row r="141" spans="1:9" x14ac:dyDescent="0.15">
      <c r="A141" s="210" t="s">
        <v>166</v>
      </c>
      <c r="B141" s="89"/>
      <c r="C141" s="89"/>
      <c r="D141" s="3"/>
      <c r="E141" s="3"/>
      <c r="F141" s="3"/>
      <c r="G141" s="3"/>
      <c r="H141" s="3"/>
      <c r="I141" s="128"/>
    </row>
    <row r="142" spans="1:9" x14ac:dyDescent="0.15">
      <c r="B142" s="214" t="s">
        <v>1048</v>
      </c>
      <c r="C142" s="89" t="s">
        <v>1186</v>
      </c>
      <c r="D142" s="95">
        <v>0</v>
      </c>
      <c r="E142" s="95">
        <v>0</v>
      </c>
      <c r="F142" s="95">
        <v>0</v>
      </c>
      <c r="G142" s="95">
        <v>0</v>
      </c>
      <c r="H142" s="97">
        <v>0</v>
      </c>
      <c r="I142" s="240">
        <f>SUM(G142+H142)</f>
        <v>0</v>
      </c>
    </row>
    <row r="143" spans="1:9" x14ac:dyDescent="0.15">
      <c r="A143" s="89"/>
      <c r="B143" s="214" t="s">
        <v>1049</v>
      </c>
      <c r="C143" s="89" t="s">
        <v>1474</v>
      </c>
      <c r="D143" s="95">
        <v>0</v>
      </c>
      <c r="E143" s="95">
        <v>0</v>
      </c>
      <c r="F143" s="95">
        <v>0</v>
      </c>
      <c r="G143" s="95">
        <v>0</v>
      </c>
      <c r="H143" s="97">
        <v>0</v>
      </c>
      <c r="I143" s="240">
        <f>SUM(G143+H143)</f>
        <v>0</v>
      </c>
    </row>
    <row r="144" spans="1:9" x14ac:dyDescent="0.15">
      <c r="A144" s="89"/>
      <c r="B144" s="214" t="s">
        <v>1050</v>
      </c>
      <c r="C144" s="89" t="s">
        <v>72</v>
      </c>
      <c r="D144" s="92">
        <v>0</v>
      </c>
      <c r="E144" s="92">
        <v>0</v>
      </c>
      <c r="F144" s="92">
        <v>0</v>
      </c>
      <c r="G144" s="140">
        <v>0</v>
      </c>
      <c r="H144" s="97">
        <v>0</v>
      </c>
      <c r="I144" s="240">
        <f t="shared" ref="I144:I173" si="4">SUM(G144+H144)</f>
        <v>0</v>
      </c>
    </row>
    <row r="145" spans="1:9" x14ac:dyDescent="0.15">
      <c r="A145" s="89"/>
      <c r="B145" s="214" t="s">
        <v>1051</v>
      </c>
      <c r="C145" s="89" t="s">
        <v>73</v>
      </c>
      <c r="D145" s="92">
        <v>0</v>
      </c>
      <c r="E145" s="92">
        <v>0</v>
      </c>
      <c r="F145" s="92">
        <v>0</v>
      </c>
      <c r="G145" s="140">
        <v>0</v>
      </c>
      <c r="H145" s="97">
        <v>0</v>
      </c>
      <c r="I145" s="240">
        <f t="shared" si="4"/>
        <v>0</v>
      </c>
    </row>
    <row r="146" spans="1:9" x14ac:dyDescent="0.15">
      <c r="A146" s="89"/>
      <c r="B146" s="214" t="s">
        <v>74</v>
      </c>
      <c r="C146" s="89" t="s">
        <v>75</v>
      </c>
      <c r="D146" s="92">
        <v>0</v>
      </c>
      <c r="E146" s="92">
        <v>0</v>
      </c>
      <c r="F146" s="92">
        <v>0</v>
      </c>
      <c r="G146" s="140">
        <v>0</v>
      </c>
      <c r="H146" s="97">
        <v>0</v>
      </c>
      <c r="I146" s="240">
        <f t="shared" si="4"/>
        <v>0</v>
      </c>
    </row>
    <row r="147" spans="1:9" x14ac:dyDescent="0.15">
      <c r="A147" s="89"/>
      <c r="B147" s="214" t="s">
        <v>76</v>
      </c>
      <c r="C147" s="89" t="s">
        <v>77</v>
      </c>
      <c r="D147" s="92">
        <v>0</v>
      </c>
      <c r="E147" s="92">
        <v>0</v>
      </c>
      <c r="F147" s="92">
        <v>0</v>
      </c>
      <c r="G147" s="140">
        <v>0</v>
      </c>
      <c r="H147" s="97">
        <v>0</v>
      </c>
      <c r="I147" s="240">
        <f t="shared" si="4"/>
        <v>0</v>
      </c>
    </row>
    <row r="148" spans="1:9" x14ac:dyDescent="0.15">
      <c r="A148" s="89"/>
      <c r="B148" s="214" t="s">
        <v>1052</v>
      </c>
      <c r="C148" s="89" t="s">
        <v>78</v>
      </c>
      <c r="D148" s="92">
        <v>0</v>
      </c>
      <c r="E148" s="92">
        <v>0</v>
      </c>
      <c r="F148" s="92">
        <v>0</v>
      </c>
      <c r="G148" s="140">
        <v>0</v>
      </c>
      <c r="H148" s="97">
        <v>0</v>
      </c>
      <c r="I148" s="240">
        <f t="shared" si="4"/>
        <v>0</v>
      </c>
    </row>
    <row r="149" spans="1:9" x14ac:dyDescent="0.15">
      <c r="A149" s="89"/>
      <c r="B149" s="214" t="s">
        <v>81</v>
      </c>
      <c r="C149" s="89" t="s">
        <v>88</v>
      </c>
      <c r="D149" s="92">
        <v>0</v>
      </c>
      <c r="E149" s="92">
        <v>0</v>
      </c>
      <c r="F149" s="92">
        <v>0</v>
      </c>
      <c r="G149" s="140">
        <v>0</v>
      </c>
      <c r="H149" s="97">
        <v>0</v>
      </c>
      <c r="I149" s="240">
        <f t="shared" si="4"/>
        <v>0</v>
      </c>
    </row>
    <row r="150" spans="1:9" x14ac:dyDescent="0.15">
      <c r="A150" s="89"/>
      <c r="B150" s="214" t="s">
        <v>86</v>
      </c>
      <c r="C150" s="89" t="s">
        <v>1080</v>
      </c>
      <c r="D150" s="92">
        <v>0</v>
      </c>
      <c r="E150" s="92">
        <v>0</v>
      </c>
      <c r="F150" s="92">
        <v>0</v>
      </c>
      <c r="G150" s="140">
        <v>0</v>
      </c>
      <c r="H150" s="97">
        <v>0</v>
      </c>
      <c r="I150" s="240">
        <f t="shared" si="4"/>
        <v>0</v>
      </c>
    </row>
    <row r="151" spans="1:9" x14ac:dyDescent="0.15">
      <c r="A151" s="89"/>
      <c r="B151" s="333" t="s">
        <v>485</v>
      </c>
      <c r="C151" s="286" t="s">
        <v>508</v>
      </c>
      <c r="D151" s="92">
        <v>0</v>
      </c>
      <c r="E151" s="92">
        <v>0</v>
      </c>
      <c r="F151" s="92">
        <v>0</v>
      </c>
      <c r="G151" s="140">
        <v>0</v>
      </c>
      <c r="H151" s="97">
        <v>0</v>
      </c>
      <c r="I151" s="240">
        <f t="shared" si="4"/>
        <v>0</v>
      </c>
    </row>
    <row r="152" spans="1:9" x14ac:dyDescent="0.15">
      <c r="A152" s="89"/>
      <c r="B152" s="214" t="s">
        <v>1081</v>
      </c>
      <c r="C152" s="89" t="s">
        <v>591</v>
      </c>
      <c r="D152" s="92">
        <v>0</v>
      </c>
      <c r="E152" s="92">
        <v>0</v>
      </c>
      <c r="F152" s="92">
        <v>0</v>
      </c>
      <c r="G152" s="140">
        <v>0</v>
      </c>
      <c r="H152" s="97">
        <v>0</v>
      </c>
      <c r="I152" s="240">
        <f t="shared" si="4"/>
        <v>0</v>
      </c>
    </row>
    <row r="153" spans="1:9" x14ac:dyDescent="0.15">
      <c r="A153" s="89"/>
      <c r="B153" s="214" t="s">
        <v>1082</v>
      </c>
      <c r="C153" s="89" t="s">
        <v>134</v>
      </c>
      <c r="D153" s="92">
        <v>0</v>
      </c>
      <c r="E153" s="92">
        <v>0</v>
      </c>
      <c r="F153" s="92">
        <v>0</v>
      </c>
      <c r="G153" s="140">
        <v>0</v>
      </c>
      <c r="H153" s="97">
        <v>0</v>
      </c>
      <c r="I153" s="240">
        <f t="shared" si="4"/>
        <v>0</v>
      </c>
    </row>
    <row r="154" spans="1:9" x14ac:dyDescent="0.15">
      <c r="A154" s="89"/>
      <c r="B154" s="214" t="s">
        <v>1083</v>
      </c>
      <c r="C154" s="89" t="s">
        <v>593</v>
      </c>
      <c r="D154" s="92">
        <v>0</v>
      </c>
      <c r="E154" s="92">
        <v>0</v>
      </c>
      <c r="F154" s="92">
        <v>0</v>
      </c>
      <c r="G154" s="140">
        <v>0</v>
      </c>
      <c r="H154" s="97">
        <v>0</v>
      </c>
      <c r="I154" s="240">
        <f t="shared" si="4"/>
        <v>0</v>
      </c>
    </row>
    <row r="155" spans="1:9" x14ac:dyDescent="0.15">
      <c r="A155" s="89"/>
      <c r="B155" s="214" t="s">
        <v>1084</v>
      </c>
      <c r="C155" s="89" t="s">
        <v>594</v>
      </c>
      <c r="D155" s="92">
        <v>0</v>
      </c>
      <c r="E155" s="92">
        <v>0</v>
      </c>
      <c r="F155" s="92">
        <v>0</v>
      </c>
      <c r="G155" s="140">
        <v>0</v>
      </c>
      <c r="H155" s="97">
        <v>0</v>
      </c>
      <c r="I155" s="240">
        <f t="shared" si="4"/>
        <v>0</v>
      </c>
    </row>
    <row r="156" spans="1:9" x14ac:dyDescent="0.15">
      <c r="A156" s="89"/>
      <c r="B156" s="214" t="s">
        <v>1085</v>
      </c>
      <c r="C156" s="89" t="s">
        <v>139</v>
      </c>
      <c r="D156" s="92">
        <v>0</v>
      </c>
      <c r="E156" s="92">
        <v>0</v>
      </c>
      <c r="F156" s="92">
        <v>0</v>
      </c>
      <c r="G156" s="140">
        <v>0</v>
      </c>
      <c r="H156" s="97">
        <v>0</v>
      </c>
      <c r="I156" s="240">
        <f t="shared" si="4"/>
        <v>0</v>
      </c>
    </row>
    <row r="157" spans="1:9" x14ac:dyDescent="0.15">
      <c r="A157" s="89"/>
      <c r="B157" s="214" t="s">
        <v>1086</v>
      </c>
      <c r="C157" s="89" t="s">
        <v>140</v>
      </c>
      <c r="D157" s="92">
        <v>0</v>
      </c>
      <c r="E157" s="92">
        <v>0</v>
      </c>
      <c r="F157" s="92">
        <v>0</v>
      </c>
      <c r="G157" s="140">
        <v>0</v>
      </c>
      <c r="H157" s="97">
        <v>0</v>
      </c>
      <c r="I157" s="240">
        <f t="shared" si="4"/>
        <v>0</v>
      </c>
    </row>
    <row r="158" spans="1:9" x14ac:dyDescent="0.15">
      <c r="A158" s="89"/>
      <c r="B158" s="214" t="s">
        <v>1087</v>
      </c>
      <c r="C158" s="89" t="s">
        <v>595</v>
      </c>
      <c r="D158" s="92">
        <v>0</v>
      </c>
      <c r="E158" s="92">
        <v>0</v>
      </c>
      <c r="F158" s="92">
        <v>0</v>
      </c>
      <c r="G158" s="140">
        <v>0</v>
      </c>
      <c r="H158" s="97">
        <v>0</v>
      </c>
      <c r="I158" s="240">
        <f t="shared" si="4"/>
        <v>0</v>
      </c>
    </row>
    <row r="159" spans="1:9" x14ac:dyDescent="0.15">
      <c r="A159" s="89"/>
      <c r="B159" s="214" t="s">
        <v>1088</v>
      </c>
      <c r="C159" s="89" t="s">
        <v>597</v>
      </c>
      <c r="D159" s="92">
        <v>0</v>
      </c>
      <c r="E159" s="92">
        <v>0</v>
      </c>
      <c r="F159" s="92">
        <v>0</v>
      </c>
      <c r="G159" s="140">
        <v>0</v>
      </c>
      <c r="H159" s="97">
        <v>0</v>
      </c>
      <c r="I159" s="240">
        <f t="shared" si="4"/>
        <v>0</v>
      </c>
    </row>
    <row r="160" spans="1:9" x14ac:dyDescent="0.15">
      <c r="A160" s="89"/>
      <c r="B160" s="214" t="s">
        <v>598</v>
      </c>
      <c r="C160" s="89" t="s">
        <v>603</v>
      </c>
      <c r="D160" s="92">
        <v>0</v>
      </c>
      <c r="E160" s="92">
        <v>0</v>
      </c>
      <c r="F160" s="92">
        <v>0</v>
      </c>
      <c r="G160" s="140">
        <v>0</v>
      </c>
      <c r="H160" s="97">
        <v>0</v>
      </c>
      <c r="I160" s="240">
        <f t="shared" si="4"/>
        <v>0</v>
      </c>
    </row>
    <row r="161" spans="1:9" x14ac:dyDescent="0.15">
      <c r="A161" s="89"/>
      <c r="B161" s="214" t="s">
        <v>599</v>
      </c>
      <c r="C161" s="89" t="s">
        <v>135</v>
      </c>
      <c r="D161" s="92">
        <v>0</v>
      </c>
      <c r="E161" s="92">
        <v>0</v>
      </c>
      <c r="F161" s="92">
        <v>0</v>
      </c>
      <c r="G161" s="140">
        <v>0</v>
      </c>
      <c r="H161" s="97">
        <v>0</v>
      </c>
      <c r="I161" s="240">
        <f t="shared" si="4"/>
        <v>0</v>
      </c>
    </row>
    <row r="162" spans="1:9" x14ac:dyDescent="0.15">
      <c r="A162" s="89"/>
      <c r="B162" s="214" t="s">
        <v>600</v>
      </c>
      <c r="C162" s="89" t="s">
        <v>108</v>
      </c>
      <c r="D162" s="92">
        <v>0</v>
      </c>
      <c r="E162" s="92">
        <v>0</v>
      </c>
      <c r="F162" s="92">
        <v>0</v>
      </c>
      <c r="G162" s="140">
        <v>0</v>
      </c>
      <c r="H162" s="97">
        <v>0</v>
      </c>
      <c r="I162" s="240">
        <f t="shared" si="4"/>
        <v>0</v>
      </c>
    </row>
    <row r="163" spans="1:9" x14ac:dyDescent="0.15">
      <c r="A163" s="89"/>
      <c r="B163" s="214" t="s">
        <v>601</v>
      </c>
      <c r="C163" s="89" t="s">
        <v>109</v>
      </c>
      <c r="D163" s="92">
        <v>0</v>
      </c>
      <c r="E163" s="92">
        <v>0</v>
      </c>
      <c r="F163" s="92">
        <v>0</v>
      </c>
      <c r="G163" s="140">
        <v>0</v>
      </c>
      <c r="H163" s="97">
        <v>0</v>
      </c>
      <c r="I163" s="240">
        <f t="shared" si="4"/>
        <v>0</v>
      </c>
    </row>
    <row r="164" spans="1:9" x14ac:dyDescent="0.15">
      <c r="A164" s="89"/>
      <c r="B164" s="214" t="s">
        <v>1053</v>
      </c>
      <c r="C164" s="89" t="s">
        <v>110</v>
      </c>
      <c r="D164" s="92">
        <v>0</v>
      </c>
      <c r="E164" s="92">
        <v>0</v>
      </c>
      <c r="F164" s="92">
        <v>0</v>
      </c>
      <c r="G164" s="140">
        <v>0</v>
      </c>
      <c r="H164" s="97">
        <v>0</v>
      </c>
      <c r="I164" s="240">
        <f t="shared" si="4"/>
        <v>0</v>
      </c>
    </row>
    <row r="165" spans="1:9" x14ac:dyDescent="0.15">
      <c r="A165" s="89"/>
      <c r="B165" s="214" t="s">
        <v>602</v>
      </c>
      <c r="C165" s="89" t="s">
        <v>111</v>
      </c>
      <c r="D165" s="92">
        <v>0</v>
      </c>
      <c r="E165" s="92">
        <v>0</v>
      </c>
      <c r="F165" s="92">
        <v>0</v>
      </c>
      <c r="G165" s="140">
        <v>0</v>
      </c>
      <c r="H165" s="97">
        <v>0</v>
      </c>
      <c r="I165" s="240">
        <f t="shared" si="4"/>
        <v>0</v>
      </c>
    </row>
    <row r="166" spans="1:9" x14ac:dyDescent="0.15">
      <c r="A166" s="89"/>
      <c r="B166" s="214" t="s">
        <v>1054</v>
      </c>
      <c r="C166" s="89" t="s">
        <v>114</v>
      </c>
      <c r="D166" s="92">
        <v>0</v>
      </c>
      <c r="E166" s="92">
        <v>0</v>
      </c>
      <c r="F166" s="92">
        <v>0</v>
      </c>
      <c r="G166" s="140">
        <v>0</v>
      </c>
      <c r="H166" s="97">
        <v>0</v>
      </c>
      <c r="I166" s="240">
        <f t="shared" si="4"/>
        <v>0</v>
      </c>
    </row>
    <row r="167" spans="1:9" x14ac:dyDescent="0.15">
      <c r="A167" s="89"/>
      <c r="B167" s="214" t="s">
        <v>451</v>
      </c>
      <c r="C167" s="89" t="s">
        <v>119</v>
      </c>
      <c r="D167" s="92">
        <v>0</v>
      </c>
      <c r="E167" s="92">
        <v>0</v>
      </c>
      <c r="F167" s="92">
        <v>0</v>
      </c>
      <c r="G167" s="140">
        <v>0</v>
      </c>
      <c r="H167" s="97">
        <v>0</v>
      </c>
      <c r="I167" s="240">
        <f t="shared" si="4"/>
        <v>0</v>
      </c>
    </row>
    <row r="168" spans="1:9" x14ac:dyDescent="0.15">
      <c r="A168" s="89"/>
      <c r="B168" s="214" t="s">
        <v>447</v>
      </c>
      <c r="C168" s="89" t="s">
        <v>121</v>
      </c>
      <c r="D168" s="92">
        <v>0</v>
      </c>
      <c r="E168" s="92">
        <v>0</v>
      </c>
      <c r="F168" s="92">
        <v>0</v>
      </c>
      <c r="G168" s="140">
        <v>0</v>
      </c>
      <c r="H168" s="97">
        <v>0</v>
      </c>
      <c r="I168" s="240">
        <f t="shared" si="4"/>
        <v>0</v>
      </c>
    </row>
    <row r="169" spans="1:9" x14ac:dyDescent="0.15">
      <c r="A169" s="89"/>
      <c r="B169" s="214" t="s">
        <v>1055</v>
      </c>
      <c r="C169" s="89" t="s">
        <v>127</v>
      </c>
      <c r="D169" s="92">
        <v>0</v>
      </c>
      <c r="E169" s="92">
        <v>0</v>
      </c>
      <c r="F169" s="92">
        <v>0</v>
      </c>
      <c r="G169" s="140">
        <v>0</v>
      </c>
      <c r="H169" s="97">
        <v>0</v>
      </c>
      <c r="I169" s="240">
        <f t="shared" si="4"/>
        <v>0</v>
      </c>
    </row>
    <row r="170" spans="1:9" x14ac:dyDescent="0.15">
      <c r="A170" s="89"/>
      <c r="B170" s="214" t="s">
        <v>123</v>
      </c>
      <c r="C170" s="89" t="s">
        <v>128</v>
      </c>
      <c r="D170" s="92">
        <v>0</v>
      </c>
      <c r="E170" s="92">
        <v>0</v>
      </c>
      <c r="F170" s="92">
        <v>0</v>
      </c>
      <c r="G170" s="140">
        <v>0</v>
      </c>
      <c r="H170" s="97">
        <v>0</v>
      </c>
      <c r="I170" s="240">
        <f t="shared" si="4"/>
        <v>0</v>
      </c>
    </row>
    <row r="171" spans="1:9" x14ac:dyDescent="0.15">
      <c r="A171" s="89"/>
      <c r="B171" s="214" t="s">
        <v>124</v>
      </c>
      <c r="C171" s="89" t="s">
        <v>129</v>
      </c>
      <c r="D171" s="92">
        <v>0</v>
      </c>
      <c r="E171" s="92">
        <v>0</v>
      </c>
      <c r="F171" s="92">
        <v>0</v>
      </c>
      <c r="G171" s="140">
        <v>0</v>
      </c>
      <c r="H171" s="97">
        <v>0</v>
      </c>
      <c r="I171" s="240">
        <f t="shared" si="4"/>
        <v>0</v>
      </c>
    </row>
    <row r="172" spans="1:9" ht="11.25" thickBot="1" x14ac:dyDescent="0.2">
      <c r="A172" s="89"/>
      <c r="B172" s="214" t="s">
        <v>125</v>
      </c>
      <c r="C172" s="89" t="s">
        <v>130</v>
      </c>
      <c r="D172" s="92">
        <v>0</v>
      </c>
      <c r="E172" s="92">
        <v>0</v>
      </c>
      <c r="F172" s="92">
        <v>0</v>
      </c>
      <c r="G172" s="140">
        <v>0</v>
      </c>
      <c r="H172" s="97">
        <v>0</v>
      </c>
      <c r="I172" s="240">
        <f t="shared" si="4"/>
        <v>0</v>
      </c>
    </row>
    <row r="173" spans="1:9" ht="12" thickTop="1" thickBot="1" x14ac:dyDescent="0.2">
      <c r="A173" s="89"/>
      <c r="B173" s="214"/>
      <c r="C173" s="89" t="s">
        <v>167</v>
      </c>
      <c r="D173" s="111">
        <f>SUM(D142:D172)</f>
        <v>0</v>
      </c>
      <c r="E173" s="111">
        <f>SUM(E142:E172)</f>
        <v>0</v>
      </c>
      <c r="F173" s="111">
        <f>SUM(F142:F172)</f>
        <v>0</v>
      </c>
      <c r="G173" s="111">
        <f>SUM(G142:G172)</f>
        <v>0</v>
      </c>
      <c r="H173" s="111">
        <f>SUM(H142:H172)</f>
        <v>0</v>
      </c>
      <c r="I173" s="111">
        <f t="shared" si="4"/>
        <v>0</v>
      </c>
    </row>
    <row r="174" spans="1:9" ht="11.25" thickTop="1" x14ac:dyDescent="0.15">
      <c r="A174" s="210"/>
      <c r="B174" s="89"/>
      <c r="C174" s="89"/>
      <c r="D174" s="3"/>
      <c r="E174" s="3"/>
      <c r="F174" s="3"/>
      <c r="G174" s="3"/>
      <c r="H174" s="3"/>
      <c r="I174" s="128"/>
    </row>
    <row r="175" spans="1:9" x14ac:dyDescent="0.15">
      <c r="A175" s="210" t="s">
        <v>201</v>
      </c>
      <c r="B175" s="89"/>
      <c r="C175" s="89"/>
      <c r="D175" s="3"/>
      <c r="E175" s="3"/>
      <c r="F175" s="3"/>
      <c r="G175" s="3"/>
      <c r="H175" s="3"/>
      <c r="I175" s="128"/>
    </row>
    <row r="176" spans="1:9" x14ac:dyDescent="0.15">
      <c r="B176" s="214" t="s">
        <v>1048</v>
      </c>
      <c r="C176" s="89" t="s">
        <v>1186</v>
      </c>
      <c r="D176" s="95">
        <v>0</v>
      </c>
      <c r="E176" s="95">
        <v>0</v>
      </c>
      <c r="F176" s="95">
        <v>0</v>
      </c>
      <c r="G176" s="95">
        <v>0</v>
      </c>
      <c r="H176" s="97">
        <v>0</v>
      </c>
      <c r="I176" s="240">
        <f>SUM(G176+H176)</f>
        <v>0</v>
      </c>
    </row>
    <row r="177" spans="1:9" x14ac:dyDescent="0.15">
      <c r="A177" s="89"/>
      <c r="B177" s="214" t="s">
        <v>1049</v>
      </c>
      <c r="C177" s="89" t="s">
        <v>1474</v>
      </c>
      <c r="D177" s="95">
        <v>0</v>
      </c>
      <c r="E177" s="95">
        <v>0</v>
      </c>
      <c r="F177" s="95">
        <v>0</v>
      </c>
      <c r="G177" s="95">
        <v>0</v>
      </c>
      <c r="H177" s="97">
        <v>0</v>
      </c>
      <c r="I177" s="240">
        <f>SUM(G177+H177)</f>
        <v>0</v>
      </c>
    </row>
    <row r="178" spans="1:9" x14ac:dyDescent="0.15">
      <c r="A178" s="89"/>
      <c r="B178" s="214" t="s">
        <v>1050</v>
      </c>
      <c r="C178" s="89" t="s">
        <v>72</v>
      </c>
      <c r="D178" s="92">
        <v>0</v>
      </c>
      <c r="E178" s="92">
        <v>0</v>
      </c>
      <c r="F178" s="92">
        <v>0</v>
      </c>
      <c r="G178" s="140">
        <v>0</v>
      </c>
      <c r="H178" s="97">
        <v>0</v>
      </c>
      <c r="I178" s="240">
        <f t="shared" ref="I178:I205" si="5">SUM(G178+H178)</f>
        <v>0</v>
      </c>
    </row>
    <row r="179" spans="1:9" x14ac:dyDescent="0.15">
      <c r="A179" s="89"/>
      <c r="B179" s="214" t="s">
        <v>1051</v>
      </c>
      <c r="C179" s="89" t="s">
        <v>73</v>
      </c>
      <c r="D179" s="92">
        <v>0</v>
      </c>
      <c r="E179" s="92">
        <v>0</v>
      </c>
      <c r="F179" s="92">
        <v>0</v>
      </c>
      <c r="G179" s="140">
        <v>0</v>
      </c>
      <c r="H179" s="97">
        <v>0</v>
      </c>
      <c r="I179" s="240">
        <f t="shared" si="5"/>
        <v>0</v>
      </c>
    </row>
    <row r="180" spans="1:9" x14ac:dyDescent="0.15">
      <c r="A180" s="89"/>
      <c r="B180" s="214" t="s">
        <v>74</v>
      </c>
      <c r="C180" s="89" t="s">
        <v>75</v>
      </c>
      <c r="D180" s="92">
        <v>0</v>
      </c>
      <c r="E180" s="92">
        <v>0</v>
      </c>
      <c r="F180" s="92">
        <v>0</v>
      </c>
      <c r="G180" s="140">
        <v>0</v>
      </c>
      <c r="H180" s="97">
        <v>0</v>
      </c>
      <c r="I180" s="240">
        <f t="shared" si="5"/>
        <v>0</v>
      </c>
    </row>
    <row r="181" spans="1:9" x14ac:dyDescent="0.15">
      <c r="A181" s="89"/>
      <c r="B181" s="214" t="s">
        <v>76</v>
      </c>
      <c r="C181" s="89" t="s">
        <v>77</v>
      </c>
      <c r="D181" s="92">
        <v>0</v>
      </c>
      <c r="E181" s="92">
        <v>0</v>
      </c>
      <c r="F181" s="92">
        <v>0</v>
      </c>
      <c r="G181" s="140">
        <v>0</v>
      </c>
      <c r="H181" s="97">
        <v>0</v>
      </c>
      <c r="I181" s="240">
        <f t="shared" si="5"/>
        <v>0</v>
      </c>
    </row>
    <row r="182" spans="1:9" x14ac:dyDescent="0.15">
      <c r="A182" s="89"/>
      <c r="B182" s="214" t="s">
        <v>1052</v>
      </c>
      <c r="C182" s="89" t="s">
        <v>78</v>
      </c>
      <c r="D182" s="92">
        <v>0</v>
      </c>
      <c r="E182" s="92">
        <v>0</v>
      </c>
      <c r="F182" s="92">
        <v>0</v>
      </c>
      <c r="G182" s="140">
        <v>0</v>
      </c>
      <c r="H182" s="97">
        <v>0</v>
      </c>
      <c r="I182" s="240">
        <f t="shared" si="5"/>
        <v>0</v>
      </c>
    </row>
    <row r="183" spans="1:9" x14ac:dyDescent="0.15">
      <c r="A183" s="89"/>
      <c r="B183" s="214" t="s">
        <v>81</v>
      </c>
      <c r="C183" s="89" t="s">
        <v>88</v>
      </c>
      <c r="D183" s="92">
        <v>0</v>
      </c>
      <c r="E183" s="92">
        <v>0</v>
      </c>
      <c r="F183" s="92">
        <v>0</v>
      </c>
      <c r="G183" s="140">
        <v>0</v>
      </c>
      <c r="H183" s="97">
        <v>0</v>
      </c>
      <c r="I183" s="240">
        <f t="shared" si="5"/>
        <v>0</v>
      </c>
    </row>
    <row r="184" spans="1:9" x14ac:dyDescent="0.15">
      <c r="A184" s="89"/>
      <c r="B184" s="214" t="s">
        <v>86</v>
      </c>
      <c r="C184" s="89" t="s">
        <v>1080</v>
      </c>
      <c r="D184" s="92">
        <v>0</v>
      </c>
      <c r="E184" s="92">
        <v>0</v>
      </c>
      <c r="F184" s="92">
        <v>0</v>
      </c>
      <c r="G184" s="140">
        <v>0</v>
      </c>
      <c r="H184" s="97">
        <v>0</v>
      </c>
      <c r="I184" s="240">
        <f t="shared" si="5"/>
        <v>0</v>
      </c>
    </row>
    <row r="185" spans="1:9" x14ac:dyDescent="0.15">
      <c r="A185" s="89"/>
      <c r="B185" s="333" t="s">
        <v>485</v>
      </c>
      <c r="C185" s="286" t="s">
        <v>508</v>
      </c>
      <c r="D185" s="92">
        <v>0</v>
      </c>
      <c r="E185" s="92">
        <v>0</v>
      </c>
      <c r="F185" s="92">
        <v>0</v>
      </c>
      <c r="G185" s="140">
        <v>0</v>
      </c>
      <c r="H185" s="97">
        <v>0</v>
      </c>
      <c r="I185" s="240">
        <f t="shared" si="5"/>
        <v>0</v>
      </c>
    </row>
    <row r="186" spans="1:9" x14ac:dyDescent="0.15">
      <c r="A186" s="89"/>
      <c r="B186" s="214" t="s">
        <v>1081</v>
      </c>
      <c r="C186" s="89" t="s">
        <v>591</v>
      </c>
      <c r="D186" s="92">
        <v>0</v>
      </c>
      <c r="E186" s="92">
        <v>0</v>
      </c>
      <c r="F186" s="92">
        <v>0</v>
      </c>
      <c r="G186" s="140">
        <v>0</v>
      </c>
      <c r="H186" s="97">
        <v>0</v>
      </c>
      <c r="I186" s="240">
        <f t="shared" si="5"/>
        <v>0</v>
      </c>
    </row>
    <row r="187" spans="1:9" x14ac:dyDescent="0.15">
      <c r="A187" s="89"/>
      <c r="B187" s="214" t="s">
        <v>1082</v>
      </c>
      <c r="C187" s="89" t="s">
        <v>134</v>
      </c>
      <c r="D187" s="92">
        <v>0</v>
      </c>
      <c r="E187" s="92">
        <v>0</v>
      </c>
      <c r="F187" s="92">
        <v>0</v>
      </c>
      <c r="G187" s="140">
        <v>0</v>
      </c>
      <c r="H187" s="97">
        <v>0</v>
      </c>
      <c r="I187" s="240">
        <f t="shared" si="5"/>
        <v>0</v>
      </c>
    </row>
    <row r="188" spans="1:9" x14ac:dyDescent="0.15">
      <c r="A188" s="89"/>
      <c r="B188" s="214" t="s">
        <v>1083</v>
      </c>
      <c r="C188" s="89" t="s">
        <v>593</v>
      </c>
      <c r="D188" s="92">
        <v>0</v>
      </c>
      <c r="E188" s="92">
        <v>0</v>
      </c>
      <c r="F188" s="92">
        <v>0</v>
      </c>
      <c r="G188" s="140">
        <v>0</v>
      </c>
      <c r="H188" s="97">
        <v>0</v>
      </c>
      <c r="I188" s="240">
        <f t="shared" si="5"/>
        <v>0</v>
      </c>
    </row>
    <row r="189" spans="1:9" x14ac:dyDescent="0.15">
      <c r="A189" s="89"/>
      <c r="B189" s="214" t="s">
        <v>1084</v>
      </c>
      <c r="C189" s="89" t="s">
        <v>594</v>
      </c>
      <c r="D189" s="92">
        <v>0</v>
      </c>
      <c r="E189" s="92">
        <v>0</v>
      </c>
      <c r="F189" s="92">
        <v>0</v>
      </c>
      <c r="G189" s="140">
        <v>0</v>
      </c>
      <c r="H189" s="97">
        <v>0</v>
      </c>
      <c r="I189" s="240">
        <f t="shared" si="5"/>
        <v>0</v>
      </c>
    </row>
    <row r="190" spans="1:9" x14ac:dyDescent="0.15">
      <c r="A190" s="89"/>
      <c r="B190" s="214" t="s">
        <v>1085</v>
      </c>
      <c r="C190" s="89" t="s">
        <v>139</v>
      </c>
      <c r="D190" s="92">
        <v>0</v>
      </c>
      <c r="E190" s="92">
        <v>0</v>
      </c>
      <c r="F190" s="92">
        <v>0</v>
      </c>
      <c r="G190" s="140">
        <v>0</v>
      </c>
      <c r="H190" s="97">
        <v>0</v>
      </c>
      <c r="I190" s="240">
        <f t="shared" si="5"/>
        <v>0</v>
      </c>
    </row>
    <row r="191" spans="1:9" x14ac:dyDescent="0.15">
      <c r="A191" s="89"/>
      <c r="B191" s="214" t="s">
        <v>1087</v>
      </c>
      <c r="C191" s="89" t="s">
        <v>595</v>
      </c>
      <c r="D191" s="92">
        <v>0</v>
      </c>
      <c r="E191" s="92">
        <v>0</v>
      </c>
      <c r="F191" s="92">
        <v>0</v>
      </c>
      <c r="G191" s="140">
        <v>0</v>
      </c>
      <c r="H191" s="97">
        <v>0</v>
      </c>
      <c r="I191" s="240">
        <f t="shared" si="5"/>
        <v>0</v>
      </c>
    </row>
    <row r="192" spans="1:9" x14ac:dyDescent="0.15">
      <c r="A192" s="89"/>
      <c r="B192" s="214" t="s">
        <v>1088</v>
      </c>
      <c r="C192" s="89" t="s">
        <v>597</v>
      </c>
      <c r="D192" s="92">
        <v>0</v>
      </c>
      <c r="E192" s="92">
        <v>0</v>
      </c>
      <c r="F192" s="92">
        <v>0</v>
      </c>
      <c r="G192" s="140">
        <v>0</v>
      </c>
      <c r="H192" s="97">
        <v>0</v>
      </c>
      <c r="I192" s="240">
        <f t="shared" si="5"/>
        <v>0</v>
      </c>
    </row>
    <row r="193" spans="1:9" x14ac:dyDescent="0.15">
      <c r="A193" s="89"/>
      <c r="B193" s="214" t="s">
        <v>598</v>
      </c>
      <c r="C193" s="89" t="s">
        <v>603</v>
      </c>
      <c r="D193" s="92">
        <v>0</v>
      </c>
      <c r="E193" s="92">
        <v>0</v>
      </c>
      <c r="F193" s="92">
        <v>0</v>
      </c>
      <c r="G193" s="140">
        <v>0</v>
      </c>
      <c r="H193" s="97">
        <v>0</v>
      </c>
      <c r="I193" s="240">
        <f t="shared" si="5"/>
        <v>0</v>
      </c>
    </row>
    <row r="194" spans="1:9" x14ac:dyDescent="0.15">
      <c r="A194" s="89"/>
      <c r="B194" s="214" t="s">
        <v>599</v>
      </c>
      <c r="C194" s="89" t="s">
        <v>135</v>
      </c>
      <c r="D194" s="92">
        <v>0</v>
      </c>
      <c r="E194" s="92">
        <v>0</v>
      </c>
      <c r="F194" s="92">
        <v>0</v>
      </c>
      <c r="G194" s="140">
        <v>0</v>
      </c>
      <c r="H194" s="97">
        <v>0</v>
      </c>
      <c r="I194" s="240">
        <f t="shared" si="5"/>
        <v>0</v>
      </c>
    </row>
    <row r="195" spans="1:9" x14ac:dyDescent="0.15">
      <c r="A195" s="89"/>
      <c r="B195" s="214" t="s">
        <v>600</v>
      </c>
      <c r="C195" s="89" t="s">
        <v>108</v>
      </c>
      <c r="D195" s="92">
        <v>0</v>
      </c>
      <c r="E195" s="92">
        <v>0</v>
      </c>
      <c r="F195" s="92">
        <v>0</v>
      </c>
      <c r="G195" s="140">
        <v>0</v>
      </c>
      <c r="H195" s="97">
        <v>0</v>
      </c>
      <c r="I195" s="240">
        <f t="shared" si="5"/>
        <v>0</v>
      </c>
    </row>
    <row r="196" spans="1:9" x14ac:dyDescent="0.15">
      <c r="A196" s="89"/>
      <c r="B196" s="214" t="s">
        <v>601</v>
      </c>
      <c r="C196" s="89" t="s">
        <v>109</v>
      </c>
      <c r="D196" s="92">
        <v>0</v>
      </c>
      <c r="E196" s="92">
        <v>0</v>
      </c>
      <c r="F196" s="92">
        <v>0</v>
      </c>
      <c r="G196" s="140">
        <v>0</v>
      </c>
      <c r="H196" s="97">
        <v>0</v>
      </c>
      <c r="I196" s="240">
        <f t="shared" si="5"/>
        <v>0</v>
      </c>
    </row>
    <row r="197" spans="1:9" x14ac:dyDescent="0.15">
      <c r="A197" s="89"/>
      <c r="B197" s="214" t="s">
        <v>1053</v>
      </c>
      <c r="C197" s="89" t="s">
        <v>110</v>
      </c>
      <c r="D197" s="92">
        <v>0</v>
      </c>
      <c r="E197" s="92">
        <v>0</v>
      </c>
      <c r="F197" s="92">
        <v>0</v>
      </c>
      <c r="G197" s="140">
        <v>0</v>
      </c>
      <c r="H197" s="97">
        <v>0</v>
      </c>
      <c r="I197" s="240">
        <f t="shared" si="5"/>
        <v>0</v>
      </c>
    </row>
    <row r="198" spans="1:9" x14ac:dyDescent="0.15">
      <c r="A198" s="89"/>
      <c r="B198" s="214" t="s">
        <v>602</v>
      </c>
      <c r="C198" s="89" t="s">
        <v>111</v>
      </c>
      <c r="D198" s="92">
        <v>0</v>
      </c>
      <c r="E198" s="92">
        <v>0</v>
      </c>
      <c r="F198" s="92">
        <v>0</v>
      </c>
      <c r="G198" s="140">
        <v>0</v>
      </c>
      <c r="H198" s="97">
        <v>0</v>
      </c>
      <c r="I198" s="240">
        <f t="shared" si="5"/>
        <v>0</v>
      </c>
    </row>
    <row r="199" spans="1:9" x14ac:dyDescent="0.15">
      <c r="A199" s="89"/>
      <c r="B199" s="214" t="s">
        <v>1054</v>
      </c>
      <c r="C199" s="89" t="s">
        <v>114</v>
      </c>
      <c r="D199" s="92">
        <v>0</v>
      </c>
      <c r="E199" s="92">
        <v>0</v>
      </c>
      <c r="F199" s="92">
        <v>0</v>
      </c>
      <c r="G199" s="140">
        <v>0</v>
      </c>
      <c r="H199" s="97">
        <v>0</v>
      </c>
      <c r="I199" s="240">
        <f t="shared" si="5"/>
        <v>0</v>
      </c>
    </row>
    <row r="200" spans="1:9" x14ac:dyDescent="0.15">
      <c r="A200" s="89"/>
      <c r="B200" s="214" t="s">
        <v>451</v>
      </c>
      <c r="C200" s="89" t="s">
        <v>119</v>
      </c>
      <c r="D200" s="92">
        <v>0</v>
      </c>
      <c r="E200" s="92">
        <v>0</v>
      </c>
      <c r="F200" s="92">
        <v>0</v>
      </c>
      <c r="G200" s="140">
        <v>0</v>
      </c>
      <c r="H200" s="97">
        <v>0</v>
      </c>
      <c r="I200" s="240">
        <f t="shared" si="5"/>
        <v>0</v>
      </c>
    </row>
    <row r="201" spans="1:9" x14ac:dyDescent="0.15">
      <c r="A201" s="89"/>
      <c r="B201" s="214" t="s">
        <v>447</v>
      </c>
      <c r="C201" s="89" t="s">
        <v>121</v>
      </c>
      <c r="D201" s="92">
        <v>0</v>
      </c>
      <c r="E201" s="92">
        <v>0</v>
      </c>
      <c r="F201" s="92">
        <v>0</v>
      </c>
      <c r="G201" s="140">
        <v>0</v>
      </c>
      <c r="H201" s="97">
        <v>0</v>
      </c>
      <c r="I201" s="240">
        <f t="shared" si="5"/>
        <v>0</v>
      </c>
    </row>
    <row r="202" spans="1:9" x14ac:dyDescent="0.15">
      <c r="A202" s="89"/>
      <c r="B202" s="214" t="s">
        <v>1055</v>
      </c>
      <c r="C202" s="89" t="s">
        <v>127</v>
      </c>
      <c r="D202" s="92">
        <v>0</v>
      </c>
      <c r="E202" s="92">
        <v>0</v>
      </c>
      <c r="F202" s="92">
        <v>0</v>
      </c>
      <c r="G202" s="140">
        <v>0</v>
      </c>
      <c r="H202" s="97">
        <v>0</v>
      </c>
      <c r="I202" s="240">
        <f t="shared" si="5"/>
        <v>0</v>
      </c>
    </row>
    <row r="203" spans="1:9" x14ac:dyDescent="0.15">
      <c r="A203" s="89"/>
      <c r="B203" s="214" t="s">
        <v>123</v>
      </c>
      <c r="C203" s="89" t="s">
        <v>128</v>
      </c>
      <c r="D203" s="92">
        <v>0</v>
      </c>
      <c r="E203" s="92">
        <v>0</v>
      </c>
      <c r="F203" s="92">
        <v>0</v>
      </c>
      <c r="G203" s="140">
        <v>0</v>
      </c>
      <c r="H203" s="97">
        <v>0</v>
      </c>
      <c r="I203" s="240">
        <f t="shared" si="5"/>
        <v>0</v>
      </c>
    </row>
    <row r="204" spans="1:9" x14ac:dyDescent="0.15">
      <c r="A204" s="89"/>
      <c r="B204" s="214" t="s">
        <v>124</v>
      </c>
      <c r="C204" s="89" t="s">
        <v>129</v>
      </c>
      <c r="D204" s="92">
        <v>0</v>
      </c>
      <c r="E204" s="92">
        <v>0</v>
      </c>
      <c r="F204" s="92">
        <v>0</v>
      </c>
      <c r="G204" s="140">
        <v>0</v>
      </c>
      <c r="H204" s="97">
        <v>0</v>
      </c>
      <c r="I204" s="240">
        <f t="shared" si="5"/>
        <v>0</v>
      </c>
    </row>
    <row r="205" spans="1:9" ht="11.25" thickBot="1" x14ac:dyDescent="0.2">
      <c r="A205" s="89"/>
      <c r="B205" s="214" t="s">
        <v>125</v>
      </c>
      <c r="C205" s="89" t="s">
        <v>130</v>
      </c>
      <c r="D205" s="92">
        <v>0</v>
      </c>
      <c r="E205" s="92">
        <v>0</v>
      </c>
      <c r="F205" s="92">
        <v>0</v>
      </c>
      <c r="G205" s="140">
        <v>0</v>
      </c>
      <c r="H205" s="97">
        <v>0</v>
      </c>
      <c r="I205" s="240">
        <f t="shared" si="5"/>
        <v>0</v>
      </c>
    </row>
    <row r="206" spans="1:9" ht="12" thickTop="1" thickBot="1" x14ac:dyDescent="0.2">
      <c r="A206" s="89"/>
      <c r="B206" s="214"/>
      <c r="C206" s="89" t="s">
        <v>202</v>
      </c>
      <c r="D206" s="111">
        <f>SUM(D176:D205)</f>
        <v>0</v>
      </c>
      <c r="E206" s="111">
        <f>SUM(E176:E205)</f>
        <v>0</v>
      </c>
      <c r="F206" s="111">
        <f>SUM(F176:F205)</f>
        <v>0</v>
      </c>
      <c r="G206" s="111">
        <f>SUM(G176:G205)</f>
        <v>0</v>
      </c>
      <c r="H206" s="111">
        <f>SUM(H176:H205)</f>
        <v>0</v>
      </c>
      <c r="I206" s="111">
        <f>SUM(G207+H206)</f>
        <v>0</v>
      </c>
    </row>
    <row r="207" spans="1:9" ht="11.25" thickTop="1" x14ac:dyDescent="0.15">
      <c r="A207" s="210"/>
      <c r="B207" s="89"/>
      <c r="C207" s="89"/>
      <c r="D207" s="3"/>
      <c r="E207" s="3"/>
      <c r="F207" s="3"/>
      <c r="G207" s="3"/>
      <c r="H207" s="105"/>
      <c r="I207" s="105"/>
    </row>
    <row r="208" spans="1:9" x14ac:dyDescent="0.15">
      <c r="A208" s="210" t="s">
        <v>168</v>
      </c>
      <c r="B208" s="210"/>
      <c r="C208" s="210"/>
      <c r="D208" s="3"/>
      <c r="E208" s="3"/>
      <c r="F208" s="3"/>
      <c r="G208" s="3"/>
      <c r="H208" s="3"/>
      <c r="I208" s="128"/>
    </row>
    <row r="209" spans="1:9" x14ac:dyDescent="0.15">
      <c r="B209" s="214" t="s">
        <v>1048</v>
      </c>
      <c r="C209" s="89" t="s">
        <v>1186</v>
      </c>
      <c r="D209" s="95">
        <v>0</v>
      </c>
      <c r="E209" s="95">
        <v>0</v>
      </c>
      <c r="F209" s="95">
        <v>0</v>
      </c>
      <c r="G209" s="95">
        <v>0</v>
      </c>
      <c r="H209" s="97">
        <v>0</v>
      </c>
      <c r="I209" s="240">
        <f t="shared" ref="I209:I240" si="6">SUM(G209+H209)</f>
        <v>0</v>
      </c>
    </row>
    <row r="210" spans="1:9" x14ac:dyDescent="0.15">
      <c r="A210" s="89"/>
      <c r="B210" s="214" t="s">
        <v>1049</v>
      </c>
      <c r="C210" s="89" t="s">
        <v>1474</v>
      </c>
      <c r="D210" s="95">
        <v>0</v>
      </c>
      <c r="E210" s="95">
        <v>0</v>
      </c>
      <c r="F210" s="95">
        <v>0</v>
      </c>
      <c r="G210" s="95">
        <v>0</v>
      </c>
      <c r="H210" s="97">
        <v>0</v>
      </c>
      <c r="I210" s="240">
        <f t="shared" si="6"/>
        <v>0</v>
      </c>
    </row>
    <row r="211" spans="1:9" x14ac:dyDescent="0.15">
      <c r="A211" s="89"/>
      <c r="B211" s="214" t="s">
        <v>1050</v>
      </c>
      <c r="C211" s="89" t="s">
        <v>72</v>
      </c>
      <c r="D211" s="92">
        <v>0</v>
      </c>
      <c r="E211" s="92">
        <v>0</v>
      </c>
      <c r="F211" s="92">
        <v>0</v>
      </c>
      <c r="G211" s="140">
        <v>0</v>
      </c>
      <c r="H211" s="97">
        <v>0</v>
      </c>
      <c r="I211" s="240">
        <f t="shared" si="6"/>
        <v>0</v>
      </c>
    </row>
    <row r="212" spans="1:9" x14ac:dyDescent="0.15">
      <c r="A212" s="89"/>
      <c r="B212" s="214" t="s">
        <v>1051</v>
      </c>
      <c r="C212" s="89" t="s">
        <v>73</v>
      </c>
      <c r="D212" s="92">
        <v>0</v>
      </c>
      <c r="E212" s="92">
        <v>0</v>
      </c>
      <c r="F212" s="92">
        <v>0</v>
      </c>
      <c r="G212" s="140">
        <v>0</v>
      </c>
      <c r="H212" s="97">
        <v>0</v>
      </c>
      <c r="I212" s="240">
        <f t="shared" si="6"/>
        <v>0</v>
      </c>
    </row>
    <row r="213" spans="1:9" x14ac:dyDescent="0.15">
      <c r="A213" s="89"/>
      <c r="B213" s="214" t="s">
        <v>74</v>
      </c>
      <c r="C213" s="89" t="s">
        <v>75</v>
      </c>
      <c r="D213" s="92">
        <v>0</v>
      </c>
      <c r="E213" s="92">
        <v>0</v>
      </c>
      <c r="F213" s="92">
        <v>0</v>
      </c>
      <c r="G213" s="140">
        <v>0</v>
      </c>
      <c r="H213" s="97">
        <v>0</v>
      </c>
      <c r="I213" s="240">
        <f t="shared" si="6"/>
        <v>0</v>
      </c>
    </row>
    <row r="214" spans="1:9" x14ac:dyDescent="0.15">
      <c r="A214" s="89"/>
      <c r="B214" s="214" t="s">
        <v>76</v>
      </c>
      <c r="C214" s="89" t="s">
        <v>77</v>
      </c>
      <c r="D214" s="92">
        <v>0</v>
      </c>
      <c r="E214" s="92">
        <v>0</v>
      </c>
      <c r="F214" s="92">
        <v>0</v>
      </c>
      <c r="G214" s="140">
        <v>0</v>
      </c>
      <c r="H214" s="97">
        <v>0</v>
      </c>
      <c r="I214" s="240">
        <f t="shared" si="6"/>
        <v>0</v>
      </c>
    </row>
    <row r="215" spans="1:9" x14ac:dyDescent="0.15">
      <c r="A215" s="89"/>
      <c r="B215" s="214" t="s">
        <v>1052</v>
      </c>
      <c r="C215" s="89" t="s">
        <v>78</v>
      </c>
      <c r="D215" s="92">
        <v>0</v>
      </c>
      <c r="E215" s="92">
        <v>0</v>
      </c>
      <c r="F215" s="92">
        <v>0</v>
      </c>
      <c r="G215" s="140">
        <v>0</v>
      </c>
      <c r="H215" s="97">
        <v>0</v>
      </c>
      <c r="I215" s="240">
        <f t="shared" si="6"/>
        <v>0</v>
      </c>
    </row>
    <row r="216" spans="1:9" x14ac:dyDescent="0.15">
      <c r="A216" s="89"/>
      <c r="B216" s="214" t="s">
        <v>81</v>
      </c>
      <c r="C216" s="89" t="s">
        <v>88</v>
      </c>
      <c r="D216" s="92">
        <v>0</v>
      </c>
      <c r="E216" s="92">
        <v>0</v>
      </c>
      <c r="F216" s="92">
        <v>0</v>
      </c>
      <c r="G216" s="140">
        <v>0</v>
      </c>
      <c r="H216" s="97">
        <v>0</v>
      </c>
      <c r="I216" s="240">
        <f t="shared" si="6"/>
        <v>0</v>
      </c>
    </row>
    <row r="217" spans="1:9" x14ac:dyDescent="0.15">
      <c r="A217" s="89"/>
      <c r="B217" s="214" t="s">
        <v>86</v>
      </c>
      <c r="C217" s="89" t="s">
        <v>1080</v>
      </c>
      <c r="D217" s="92">
        <v>0</v>
      </c>
      <c r="E217" s="92">
        <v>0</v>
      </c>
      <c r="F217" s="92">
        <v>0</v>
      </c>
      <c r="G217" s="140">
        <v>0</v>
      </c>
      <c r="H217" s="97">
        <v>0</v>
      </c>
      <c r="I217" s="240">
        <f t="shared" si="6"/>
        <v>0</v>
      </c>
    </row>
    <row r="218" spans="1:9" x14ac:dyDescent="0.15">
      <c r="A218" s="89"/>
      <c r="B218" s="333" t="s">
        <v>485</v>
      </c>
      <c r="C218" s="286" t="s">
        <v>508</v>
      </c>
      <c r="D218" s="92">
        <v>0</v>
      </c>
      <c r="E218" s="92">
        <v>0</v>
      </c>
      <c r="F218" s="92">
        <v>0</v>
      </c>
      <c r="G218" s="140">
        <v>0</v>
      </c>
      <c r="H218" s="97">
        <v>0</v>
      </c>
      <c r="I218" s="240">
        <f t="shared" si="6"/>
        <v>0</v>
      </c>
    </row>
    <row r="219" spans="1:9" x14ac:dyDescent="0.15">
      <c r="A219" s="89"/>
      <c r="B219" s="214" t="s">
        <v>1081</v>
      </c>
      <c r="C219" s="89" t="s">
        <v>591</v>
      </c>
      <c r="D219" s="92">
        <v>0</v>
      </c>
      <c r="E219" s="92">
        <v>0</v>
      </c>
      <c r="F219" s="92">
        <v>0</v>
      </c>
      <c r="G219" s="140">
        <v>0</v>
      </c>
      <c r="H219" s="97">
        <v>0</v>
      </c>
      <c r="I219" s="240">
        <f t="shared" si="6"/>
        <v>0</v>
      </c>
    </row>
    <row r="220" spans="1:9" x14ac:dyDescent="0.15">
      <c r="A220" s="89"/>
      <c r="B220" s="214" t="s">
        <v>1082</v>
      </c>
      <c r="C220" s="89" t="s">
        <v>134</v>
      </c>
      <c r="D220" s="92">
        <v>0</v>
      </c>
      <c r="E220" s="92">
        <v>0</v>
      </c>
      <c r="F220" s="92">
        <v>0</v>
      </c>
      <c r="G220" s="140">
        <v>0</v>
      </c>
      <c r="H220" s="97">
        <v>0</v>
      </c>
      <c r="I220" s="240">
        <f t="shared" si="6"/>
        <v>0</v>
      </c>
    </row>
    <row r="221" spans="1:9" x14ac:dyDescent="0.15">
      <c r="A221" s="89"/>
      <c r="B221" s="214" t="s">
        <v>1083</v>
      </c>
      <c r="C221" s="89" t="s">
        <v>593</v>
      </c>
      <c r="D221" s="92">
        <v>0</v>
      </c>
      <c r="E221" s="92">
        <v>0</v>
      </c>
      <c r="F221" s="92">
        <v>0</v>
      </c>
      <c r="G221" s="140">
        <v>0</v>
      </c>
      <c r="H221" s="97">
        <v>0</v>
      </c>
      <c r="I221" s="240">
        <f t="shared" si="6"/>
        <v>0</v>
      </c>
    </row>
    <row r="222" spans="1:9" x14ac:dyDescent="0.15">
      <c r="A222" s="89"/>
      <c r="B222" s="214" t="s">
        <v>1084</v>
      </c>
      <c r="C222" s="89" t="s">
        <v>594</v>
      </c>
      <c r="D222" s="92">
        <v>0</v>
      </c>
      <c r="E222" s="92">
        <v>0</v>
      </c>
      <c r="F222" s="92">
        <v>0</v>
      </c>
      <c r="G222" s="140">
        <v>0</v>
      </c>
      <c r="H222" s="97">
        <v>0</v>
      </c>
      <c r="I222" s="240">
        <f t="shared" si="6"/>
        <v>0</v>
      </c>
    </row>
    <row r="223" spans="1:9" x14ac:dyDescent="0.15">
      <c r="A223" s="89"/>
      <c r="B223" s="214" t="s">
        <v>1085</v>
      </c>
      <c r="C223" s="89" t="s">
        <v>139</v>
      </c>
      <c r="D223" s="92">
        <v>0</v>
      </c>
      <c r="E223" s="92">
        <v>0</v>
      </c>
      <c r="F223" s="92">
        <v>0</v>
      </c>
      <c r="G223" s="140">
        <v>0</v>
      </c>
      <c r="H223" s="97">
        <v>0</v>
      </c>
      <c r="I223" s="240">
        <f t="shared" si="6"/>
        <v>0</v>
      </c>
    </row>
    <row r="224" spans="1:9" x14ac:dyDescent="0.15">
      <c r="A224" s="89"/>
      <c r="B224" s="214" t="s">
        <v>1086</v>
      </c>
      <c r="C224" s="89" t="s">
        <v>140</v>
      </c>
      <c r="D224" s="92">
        <v>0</v>
      </c>
      <c r="E224" s="92">
        <v>0</v>
      </c>
      <c r="F224" s="92">
        <v>0</v>
      </c>
      <c r="G224" s="140">
        <v>0</v>
      </c>
      <c r="H224" s="97">
        <v>0</v>
      </c>
      <c r="I224" s="240">
        <f t="shared" si="6"/>
        <v>0</v>
      </c>
    </row>
    <row r="225" spans="1:9" x14ac:dyDescent="0.15">
      <c r="A225" s="89"/>
      <c r="B225" s="214" t="s">
        <v>1087</v>
      </c>
      <c r="C225" s="89" t="s">
        <v>595</v>
      </c>
      <c r="D225" s="92">
        <v>0</v>
      </c>
      <c r="E225" s="92">
        <v>0</v>
      </c>
      <c r="F225" s="92">
        <v>0</v>
      </c>
      <c r="G225" s="140">
        <v>0</v>
      </c>
      <c r="H225" s="97">
        <v>0</v>
      </c>
      <c r="I225" s="240">
        <f t="shared" si="6"/>
        <v>0</v>
      </c>
    </row>
    <row r="226" spans="1:9" x14ac:dyDescent="0.15">
      <c r="A226" s="89"/>
      <c r="B226" s="214" t="s">
        <v>1088</v>
      </c>
      <c r="C226" s="89" t="s">
        <v>597</v>
      </c>
      <c r="D226" s="92">
        <v>0</v>
      </c>
      <c r="E226" s="92">
        <v>0</v>
      </c>
      <c r="F226" s="92">
        <v>0</v>
      </c>
      <c r="G226" s="140">
        <v>0</v>
      </c>
      <c r="H226" s="97">
        <v>0</v>
      </c>
      <c r="I226" s="240">
        <f t="shared" si="6"/>
        <v>0</v>
      </c>
    </row>
    <row r="227" spans="1:9" x14ac:dyDescent="0.15">
      <c r="A227" s="89"/>
      <c r="B227" s="214" t="s">
        <v>598</v>
      </c>
      <c r="C227" s="89" t="s">
        <v>603</v>
      </c>
      <c r="D227" s="92">
        <v>0</v>
      </c>
      <c r="E227" s="92">
        <v>0</v>
      </c>
      <c r="F227" s="92">
        <v>0</v>
      </c>
      <c r="G227" s="140">
        <v>0</v>
      </c>
      <c r="H227" s="97">
        <v>0</v>
      </c>
      <c r="I227" s="240">
        <f t="shared" si="6"/>
        <v>0</v>
      </c>
    </row>
    <row r="228" spans="1:9" x14ac:dyDescent="0.15">
      <c r="A228" s="89"/>
      <c r="B228" s="214" t="s">
        <v>599</v>
      </c>
      <c r="C228" s="89" t="s">
        <v>135</v>
      </c>
      <c r="D228" s="92">
        <v>0</v>
      </c>
      <c r="E228" s="92">
        <v>0</v>
      </c>
      <c r="F228" s="92">
        <v>0</v>
      </c>
      <c r="G228" s="140">
        <v>0</v>
      </c>
      <c r="H228" s="97">
        <v>0</v>
      </c>
      <c r="I228" s="240">
        <f t="shared" si="6"/>
        <v>0</v>
      </c>
    </row>
    <row r="229" spans="1:9" x14ac:dyDescent="0.15">
      <c r="A229" s="89"/>
      <c r="B229" s="214" t="s">
        <v>600</v>
      </c>
      <c r="C229" s="89" t="s">
        <v>108</v>
      </c>
      <c r="D229" s="92">
        <v>0</v>
      </c>
      <c r="E229" s="92">
        <v>0</v>
      </c>
      <c r="F229" s="92">
        <v>0</v>
      </c>
      <c r="G229" s="140">
        <v>0</v>
      </c>
      <c r="H229" s="97">
        <v>0</v>
      </c>
      <c r="I229" s="240">
        <f t="shared" si="6"/>
        <v>0</v>
      </c>
    </row>
    <row r="230" spans="1:9" x14ac:dyDescent="0.15">
      <c r="A230" s="89"/>
      <c r="B230" s="214" t="s">
        <v>601</v>
      </c>
      <c r="C230" s="89" t="s">
        <v>109</v>
      </c>
      <c r="D230" s="92">
        <v>0</v>
      </c>
      <c r="E230" s="92">
        <v>0</v>
      </c>
      <c r="F230" s="92">
        <v>0</v>
      </c>
      <c r="G230" s="140">
        <v>0</v>
      </c>
      <c r="H230" s="97">
        <v>0</v>
      </c>
      <c r="I230" s="240">
        <f t="shared" si="6"/>
        <v>0</v>
      </c>
    </row>
    <row r="231" spans="1:9" x14ac:dyDescent="0.15">
      <c r="A231" s="89"/>
      <c r="B231" s="214" t="s">
        <v>1053</v>
      </c>
      <c r="C231" s="89" t="s">
        <v>110</v>
      </c>
      <c r="D231" s="92">
        <v>0</v>
      </c>
      <c r="E231" s="92">
        <v>0</v>
      </c>
      <c r="F231" s="92">
        <v>0</v>
      </c>
      <c r="G231" s="140">
        <v>0</v>
      </c>
      <c r="H231" s="97">
        <v>0</v>
      </c>
      <c r="I231" s="240">
        <f t="shared" si="6"/>
        <v>0</v>
      </c>
    </row>
    <row r="232" spans="1:9" x14ac:dyDescent="0.15">
      <c r="A232" s="89"/>
      <c r="B232" s="214" t="s">
        <v>602</v>
      </c>
      <c r="C232" s="89" t="s">
        <v>111</v>
      </c>
      <c r="D232" s="92">
        <v>0</v>
      </c>
      <c r="E232" s="92">
        <v>0</v>
      </c>
      <c r="F232" s="92">
        <v>0</v>
      </c>
      <c r="G232" s="140">
        <v>0</v>
      </c>
      <c r="H232" s="97">
        <v>0</v>
      </c>
      <c r="I232" s="240">
        <f t="shared" si="6"/>
        <v>0</v>
      </c>
    </row>
    <row r="233" spans="1:9" x14ac:dyDescent="0.15">
      <c r="A233" s="89"/>
      <c r="B233" s="214" t="s">
        <v>1054</v>
      </c>
      <c r="C233" s="89" t="s">
        <v>114</v>
      </c>
      <c r="D233" s="92">
        <v>0</v>
      </c>
      <c r="E233" s="92">
        <v>0</v>
      </c>
      <c r="F233" s="92">
        <v>0</v>
      </c>
      <c r="G233" s="140">
        <v>0</v>
      </c>
      <c r="H233" s="97">
        <v>0</v>
      </c>
      <c r="I233" s="240">
        <f t="shared" si="6"/>
        <v>0</v>
      </c>
    </row>
    <row r="234" spans="1:9" x14ac:dyDescent="0.15">
      <c r="A234" s="89"/>
      <c r="B234" s="214" t="s">
        <v>451</v>
      </c>
      <c r="C234" s="89" t="s">
        <v>119</v>
      </c>
      <c r="D234" s="92">
        <v>0</v>
      </c>
      <c r="E234" s="92">
        <v>0</v>
      </c>
      <c r="F234" s="92">
        <v>0</v>
      </c>
      <c r="G234" s="140">
        <v>0</v>
      </c>
      <c r="H234" s="97">
        <v>0</v>
      </c>
      <c r="I234" s="240">
        <f t="shared" si="6"/>
        <v>0</v>
      </c>
    </row>
    <row r="235" spans="1:9" x14ac:dyDescent="0.15">
      <c r="A235" s="89"/>
      <c r="B235" s="214" t="s">
        <v>447</v>
      </c>
      <c r="C235" s="89" t="s">
        <v>121</v>
      </c>
      <c r="D235" s="92">
        <v>0</v>
      </c>
      <c r="E235" s="92">
        <v>0</v>
      </c>
      <c r="F235" s="92">
        <v>0</v>
      </c>
      <c r="G235" s="140">
        <v>0</v>
      </c>
      <c r="H235" s="97">
        <v>0</v>
      </c>
      <c r="I235" s="240">
        <f t="shared" si="6"/>
        <v>0</v>
      </c>
    </row>
    <row r="236" spans="1:9" x14ac:dyDescent="0.15">
      <c r="A236" s="89"/>
      <c r="B236" s="214" t="s">
        <v>1055</v>
      </c>
      <c r="C236" s="89" t="s">
        <v>127</v>
      </c>
      <c r="D236" s="92">
        <v>0</v>
      </c>
      <c r="E236" s="92">
        <v>0</v>
      </c>
      <c r="F236" s="92">
        <v>0</v>
      </c>
      <c r="G236" s="140">
        <v>0</v>
      </c>
      <c r="H236" s="97">
        <v>0</v>
      </c>
      <c r="I236" s="240">
        <f t="shared" si="6"/>
        <v>0</v>
      </c>
    </row>
    <row r="237" spans="1:9" x14ac:dyDescent="0.15">
      <c r="A237" s="89"/>
      <c r="B237" s="214" t="s">
        <v>123</v>
      </c>
      <c r="C237" s="89" t="s">
        <v>128</v>
      </c>
      <c r="D237" s="92">
        <v>0</v>
      </c>
      <c r="E237" s="92">
        <v>0</v>
      </c>
      <c r="F237" s="92">
        <v>0</v>
      </c>
      <c r="G237" s="140">
        <v>0</v>
      </c>
      <c r="H237" s="97">
        <v>0</v>
      </c>
      <c r="I237" s="240">
        <f t="shared" si="6"/>
        <v>0</v>
      </c>
    </row>
    <row r="238" spans="1:9" x14ac:dyDescent="0.15">
      <c r="A238" s="89"/>
      <c r="B238" s="214" t="s">
        <v>124</v>
      </c>
      <c r="C238" s="89" t="s">
        <v>129</v>
      </c>
      <c r="D238" s="92">
        <v>0</v>
      </c>
      <c r="E238" s="92">
        <v>0</v>
      </c>
      <c r="F238" s="92">
        <v>0</v>
      </c>
      <c r="G238" s="140">
        <v>0</v>
      </c>
      <c r="H238" s="97">
        <v>0</v>
      </c>
      <c r="I238" s="240">
        <f t="shared" si="6"/>
        <v>0</v>
      </c>
    </row>
    <row r="239" spans="1:9" ht="11.25" thickBot="1" x14ac:dyDescent="0.2">
      <c r="A239" s="89"/>
      <c r="B239" s="214" t="s">
        <v>125</v>
      </c>
      <c r="C239" s="89" t="s">
        <v>130</v>
      </c>
      <c r="D239" s="92">
        <v>0</v>
      </c>
      <c r="E239" s="92">
        <v>0</v>
      </c>
      <c r="F239" s="92">
        <v>0</v>
      </c>
      <c r="G239" s="140">
        <v>0</v>
      </c>
      <c r="H239" s="97">
        <v>0</v>
      </c>
      <c r="I239" s="240">
        <f t="shared" si="6"/>
        <v>0</v>
      </c>
    </row>
    <row r="240" spans="1:9" ht="12" thickTop="1" thickBot="1" x14ac:dyDescent="0.2">
      <c r="A240" s="89"/>
      <c r="B240" s="214"/>
      <c r="C240" s="89" t="s">
        <v>169</v>
      </c>
      <c r="D240" s="111">
        <f>SUM(D209:D239)</f>
        <v>0</v>
      </c>
      <c r="E240" s="111">
        <f>SUM(E209:E239)</f>
        <v>0</v>
      </c>
      <c r="F240" s="111">
        <f>SUM(F209:F239)</f>
        <v>0</v>
      </c>
      <c r="G240" s="111">
        <f>SUM(G209:G239)</f>
        <v>0</v>
      </c>
      <c r="H240" s="111">
        <f>SUM(H209:H239)</f>
        <v>0</v>
      </c>
      <c r="I240" s="111">
        <f t="shared" si="6"/>
        <v>0</v>
      </c>
    </row>
    <row r="241" spans="1:9" ht="11.25" thickTop="1" x14ac:dyDescent="0.15">
      <c r="A241" s="210"/>
      <c r="B241" s="210"/>
      <c r="C241" s="210"/>
      <c r="D241" s="3"/>
      <c r="E241" s="3"/>
      <c r="F241" s="3"/>
      <c r="G241" s="3"/>
      <c r="H241" s="3"/>
      <c r="I241" s="128"/>
    </row>
    <row r="242" spans="1:9" x14ac:dyDescent="0.15">
      <c r="A242" s="210" t="s">
        <v>461</v>
      </c>
      <c r="B242" s="89"/>
      <c r="C242" s="89"/>
      <c r="D242" s="3"/>
      <c r="E242" s="3"/>
      <c r="F242" s="3"/>
      <c r="G242" s="3"/>
      <c r="H242" s="3"/>
      <c r="I242" s="128"/>
    </row>
    <row r="243" spans="1:9" x14ac:dyDescent="0.15">
      <c r="B243" s="214" t="s">
        <v>1048</v>
      </c>
      <c r="C243" s="89" t="s">
        <v>1186</v>
      </c>
      <c r="D243" s="95">
        <v>0</v>
      </c>
      <c r="E243" s="95">
        <v>0</v>
      </c>
      <c r="F243" s="95">
        <v>0</v>
      </c>
      <c r="G243" s="95">
        <v>0</v>
      </c>
      <c r="H243" s="97">
        <v>0</v>
      </c>
      <c r="I243" s="240">
        <f t="shared" ref="I243:I274" si="7">SUM(G243+H243)</f>
        <v>0</v>
      </c>
    </row>
    <row r="244" spans="1:9" x14ac:dyDescent="0.15">
      <c r="A244" s="89"/>
      <c r="B244" s="214" t="s">
        <v>1049</v>
      </c>
      <c r="C244" s="89" t="s">
        <v>1474</v>
      </c>
      <c r="D244" s="95">
        <v>0</v>
      </c>
      <c r="E244" s="95">
        <v>0</v>
      </c>
      <c r="F244" s="95">
        <v>0</v>
      </c>
      <c r="G244" s="95">
        <v>0</v>
      </c>
      <c r="H244" s="97">
        <v>0</v>
      </c>
      <c r="I244" s="240">
        <f t="shared" si="7"/>
        <v>0</v>
      </c>
    </row>
    <row r="245" spans="1:9" x14ac:dyDescent="0.15">
      <c r="A245" s="89"/>
      <c r="B245" s="214" t="s">
        <v>1050</v>
      </c>
      <c r="C245" s="89" t="s">
        <v>72</v>
      </c>
      <c r="D245" s="92">
        <v>0</v>
      </c>
      <c r="E245" s="92">
        <v>0</v>
      </c>
      <c r="F245" s="92">
        <v>0</v>
      </c>
      <c r="G245" s="140">
        <v>0</v>
      </c>
      <c r="H245" s="97">
        <v>0</v>
      </c>
      <c r="I245" s="240">
        <f t="shared" si="7"/>
        <v>0</v>
      </c>
    </row>
    <row r="246" spans="1:9" x14ac:dyDescent="0.15">
      <c r="A246" s="89"/>
      <c r="B246" s="214" t="s">
        <v>1051</v>
      </c>
      <c r="C246" s="89" t="s">
        <v>73</v>
      </c>
      <c r="D246" s="92">
        <v>0</v>
      </c>
      <c r="E246" s="92">
        <v>0</v>
      </c>
      <c r="F246" s="92">
        <v>0</v>
      </c>
      <c r="G246" s="140">
        <v>0</v>
      </c>
      <c r="H246" s="97">
        <v>0</v>
      </c>
      <c r="I246" s="240">
        <f t="shared" si="7"/>
        <v>0</v>
      </c>
    </row>
    <row r="247" spans="1:9" x14ac:dyDescent="0.15">
      <c r="A247" s="89"/>
      <c r="B247" s="214" t="s">
        <v>74</v>
      </c>
      <c r="C247" s="89" t="s">
        <v>75</v>
      </c>
      <c r="D247" s="92">
        <v>0</v>
      </c>
      <c r="E247" s="92">
        <v>0</v>
      </c>
      <c r="F247" s="92">
        <v>0</v>
      </c>
      <c r="G247" s="140">
        <v>0</v>
      </c>
      <c r="H247" s="97">
        <v>0</v>
      </c>
      <c r="I247" s="240">
        <f t="shared" si="7"/>
        <v>0</v>
      </c>
    </row>
    <row r="248" spans="1:9" x14ac:dyDescent="0.15">
      <c r="A248" s="89"/>
      <c r="B248" s="214" t="s">
        <v>76</v>
      </c>
      <c r="C248" s="89" t="s">
        <v>77</v>
      </c>
      <c r="D248" s="92">
        <v>0</v>
      </c>
      <c r="E248" s="92">
        <v>0</v>
      </c>
      <c r="F248" s="92">
        <v>0</v>
      </c>
      <c r="G248" s="140">
        <v>0</v>
      </c>
      <c r="H248" s="97">
        <v>0</v>
      </c>
      <c r="I248" s="240">
        <f t="shared" si="7"/>
        <v>0</v>
      </c>
    </row>
    <row r="249" spans="1:9" x14ac:dyDescent="0.15">
      <c r="A249" s="89"/>
      <c r="B249" s="214" t="s">
        <v>1052</v>
      </c>
      <c r="C249" s="89" t="s">
        <v>78</v>
      </c>
      <c r="D249" s="92">
        <v>0</v>
      </c>
      <c r="E249" s="92">
        <v>0</v>
      </c>
      <c r="F249" s="92">
        <v>0</v>
      </c>
      <c r="G249" s="140">
        <v>0</v>
      </c>
      <c r="H249" s="97">
        <v>0</v>
      </c>
      <c r="I249" s="240">
        <f t="shared" si="7"/>
        <v>0</v>
      </c>
    </row>
    <row r="250" spans="1:9" x14ac:dyDescent="0.15">
      <c r="A250" s="89"/>
      <c r="B250" s="214" t="s">
        <v>81</v>
      </c>
      <c r="C250" s="89" t="s">
        <v>88</v>
      </c>
      <c r="D250" s="92">
        <v>0</v>
      </c>
      <c r="E250" s="92">
        <v>0</v>
      </c>
      <c r="F250" s="92">
        <v>0</v>
      </c>
      <c r="G250" s="140">
        <v>0</v>
      </c>
      <c r="H250" s="97">
        <v>0</v>
      </c>
      <c r="I250" s="240">
        <f t="shared" si="7"/>
        <v>0</v>
      </c>
    </row>
    <row r="251" spans="1:9" x14ac:dyDescent="0.15">
      <c r="A251" s="89"/>
      <c r="B251" s="214" t="s">
        <v>86</v>
      </c>
      <c r="C251" s="89" t="s">
        <v>1080</v>
      </c>
      <c r="D251" s="92">
        <v>0</v>
      </c>
      <c r="E251" s="92">
        <v>0</v>
      </c>
      <c r="F251" s="92">
        <v>0</v>
      </c>
      <c r="G251" s="140">
        <v>0</v>
      </c>
      <c r="H251" s="97">
        <v>0</v>
      </c>
      <c r="I251" s="240">
        <f t="shared" si="7"/>
        <v>0</v>
      </c>
    </row>
    <row r="252" spans="1:9" x14ac:dyDescent="0.15">
      <c r="A252" s="89"/>
      <c r="B252" s="333" t="s">
        <v>485</v>
      </c>
      <c r="C252" s="286" t="s">
        <v>508</v>
      </c>
      <c r="D252" s="92">
        <v>0</v>
      </c>
      <c r="E252" s="92">
        <v>0</v>
      </c>
      <c r="F252" s="92">
        <v>0</v>
      </c>
      <c r="G252" s="140">
        <v>0</v>
      </c>
      <c r="H252" s="97">
        <v>0</v>
      </c>
      <c r="I252" s="240">
        <f t="shared" si="7"/>
        <v>0</v>
      </c>
    </row>
    <row r="253" spans="1:9" x14ac:dyDescent="0.15">
      <c r="A253" s="89"/>
      <c r="B253" s="214" t="s">
        <v>1081</v>
      </c>
      <c r="C253" s="89" t="s">
        <v>591</v>
      </c>
      <c r="D253" s="92">
        <v>0</v>
      </c>
      <c r="E253" s="92">
        <v>0</v>
      </c>
      <c r="F253" s="92">
        <v>0</v>
      </c>
      <c r="G253" s="140">
        <v>0</v>
      </c>
      <c r="H253" s="97">
        <v>0</v>
      </c>
      <c r="I253" s="240">
        <f t="shared" si="7"/>
        <v>0</v>
      </c>
    </row>
    <row r="254" spans="1:9" x14ac:dyDescent="0.15">
      <c r="A254" s="89"/>
      <c r="B254" s="214" t="s">
        <v>1082</v>
      </c>
      <c r="C254" s="89" t="s">
        <v>134</v>
      </c>
      <c r="D254" s="92">
        <v>0</v>
      </c>
      <c r="E254" s="92">
        <v>0</v>
      </c>
      <c r="F254" s="92">
        <v>0</v>
      </c>
      <c r="G254" s="140">
        <v>0</v>
      </c>
      <c r="H254" s="97">
        <v>0</v>
      </c>
      <c r="I254" s="240">
        <f t="shared" si="7"/>
        <v>0</v>
      </c>
    </row>
    <row r="255" spans="1:9" x14ac:dyDescent="0.15">
      <c r="A255" s="89"/>
      <c r="B255" s="214" t="s">
        <v>1083</v>
      </c>
      <c r="C255" s="89" t="s">
        <v>593</v>
      </c>
      <c r="D255" s="92">
        <v>0</v>
      </c>
      <c r="E255" s="92">
        <v>0</v>
      </c>
      <c r="F255" s="92">
        <v>0</v>
      </c>
      <c r="G255" s="140">
        <v>0</v>
      </c>
      <c r="H255" s="97">
        <v>0</v>
      </c>
      <c r="I255" s="240">
        <f t="shared" si="7"/>
        <v>0</v>
      </c>
    </row>
    <row r="256" spans="1:9" x14ac:dyDescent="0.15">
      <c r="A256" s="89"/>
      <c r="B256" s="214" t="s">
        <v>1084</v>
      </c>
      <c r="C256" s="89" t="s">
        <v>594</v>
      </c>
      <c r="D256" s="92">
        <v>0</v>
      </c>
      <c r="E256" s="92">
        <v>0</v>
      </c>
      <c r="F256" s="92">
        <v>0</v>
      </c>
      <c r="G256" s="140">
        <v>0</v>
      </c>
      <c r="H256" s="97">
        <v>0</v>
      </c>
      <c r="I256" s="240">
        <f t="shared" si="7"/>
        <v>0</v>
      </c>
    </row>
    <row r="257" spans="1:9" x14ac:dyDescent="0.15">
      <c r="A257" s="89"/>
      <c r="B257" s="214" t="s">
        <v>1085</v>
      </c>
      <c r="C257" s="89" t="s">
        <v>139</v>
      </c>
      <c r="D257" s="92">
        <v>0</v>
      </c>
      <c r="E257" s="92">
        <v>0</v>
      </c>
      <c r="F257" s="92">
        <v>0</v>
      </c>
      <c r="G257" s="140">
        <v>0</v>
      </c>
      <c r="H257" s="97">
        <v>0</v>
      </c>
      <c r="I257" s="240">
        <f t="shared" si="7"/>
        <v>0</v>
      </c>
    </row>
    <row r="258" spans="1:9" x14ac:dyDescent="0.15">
      <c r="A258" s="89"/>
      <c r="B258" s="214" t="s">
        <v>1086</v>
      </c>
      <c r="C258" s="89" t="s">
        <v>140</v>
      </c>
      <c r="D258" s="92">
        <v>0</v>
      </c>
      <c r="E258" s="92">
        <v>0</v>
      </c>
      <c r="F258" s="92">
        <v>0</v>
      </c>
      <c r="G258" s="140">
        <v>0</v>
      </c>
      <c r="H258" s="97">
        <v>0</v>
      </c>
      <c r="I258" s="240">
        <f t="shared" si="7"/>
        <v>0</v>
      </c>
    </row>
    <row r="259" spans="1:9" x14ac:dyDescent="0.15">
      <c r="A259" s="89"/>
      <c r="B259" s="214" t="s">
        <v>1087</v>
      </c>
      <c r="C259" s="89" t="s">
        <v>595</v>
      </c>
      <c r="D259" s="92">
        <v>0</v>
      </c>
      <c r="E259" s="92">
        <v>0</v>
      </c>
      <c r="F259" s="92">
        <v>0</v>
      </c>
      <c r="G259" s="140">
        <v>0</v>
      </c>
      <c r="H259" s="97">
        <v>0</v>
      </c>
      <c r="I259" s="240">
        <f t="shared" si="7"/>
        <v>0</v>
      </c>
    </row>
    <row r="260" spans="1:9" x14ac:dyDescent="0.15">
      <c r="A260" s="89"/>
      <c r="B260" s="214" t="s">
        <v>1088</v>
      </c>
      <c r="C260" s="89" t="s">
        <v>597</v>
      </c>
      <c r="D260" s="92">
        <v>0</v>
      </c>
      <c r="E260" s="92">
        <v>0</v>
      </c>
      <c r="F260" s="92">
        <v>0</v>
      </c>
      <c r="G260" s="140">
        <v>0</v>
      </c>
      <c r="H260" s="97">
        <v>0</v>
      </c>
      <c r="I260" s="240">
        <f t="shared" si="7"/>
        <v>0</v>
      </c>
    </row>
    <row r="261" spans="1:9" x14ac:dyDescent="0.15">
      <c r="A261" s="89"/>
      <c r="B261" s="214" t="s">
        <v>598</v>
      </c>
      <c r="C261" s="89" t="s">
        <v>603</v>
      </c>
      <c r="D261" s="92">
        <v>0</v>
      </c>
      <c r="E261" s="92">
        <v>0</v>
      </c>
      <c r="F261" s="92">
        <v>0</v>
      </c>
      <c r="G261" s="140">
        <v>0</v>
      </c>
      <c r="H261" s="97">
        <v>0</v>
      </c>
      <c r="I261" s="240">
        <f t="shared" si="7"/>
        <v>0</v>
      </c>
    </row>
    <row r="262" spans="1:9" x14ac:dyDescent="0.15">
      <c r="A262" s="89"/>
      <c r="B262" s="214" t="s">
        <v>599</v>
      </c>
      <c r="C262" s="89" t="s">
        <v>135</v>
      </c>
      <c r="D262" s="92">
        <v>0</v>
      </c>
      <c r="E262" s="92">
        <v>0</v>
      </c>
      <c r="F262" s="92">
        <v>0</v>
      </c>
      <c r="G262" s="140">
        <v>0</v>
      </c>
      <c r="H262" s="97">
        <v>0</v>
      </c>
      <c r="I262" s="240">
        <f t="shared" si="7"/>
        <v>0</v>
      </c>
    </row>
    <row r="263" spans="1:9" x14ac:dyDescent="0.15">
      <c r="A263" s="89"/>
      <c r="B263" s="214" t="s">
        <v>600</v>
      </c>
      <c r="C263" s="89" t="s">
        <v>108</v>
      </c>
      <c r="D263" s="92">
        <v>0</v>
      </c>
      <c r="E263" s="92">
        <v>0</v>
      </c>
      <c r="F263" s="92">
        <v>0</v>
      </c>
      <c r="G263" s="140">
        <v>0</v>
      </c>
      <c r="H263" s="97">
        <v>0</v>
      </c>
      <c r="I263" s="240">
        <f t="shared" si="7"/>
        <v>0</v>
      </c>
    </row>
    <row r="264" spans="1:9" x14ac:dyDescent="0.15">
      <c r="A264" s="89"/>
      <c r="B264" s="214" t="s">
        <v>601</v>
      </c>
      <c r="C264" s="89" t="s">
        <v>109</v>
      </c>
      <c r="D264" s="92">
        <v>0</v>
      </c>
      <c r="E264" s="92">
        <v>0</v>
      </c>
      <c r="F264" s="92">
        <v>0</v>
      </c>
      <c r="G264" s="140">
        <v>0</v>
      </c>
      <c r="H264" s="97">
        <v>0</v>
      </c>
      <c r="I264" s="240">
        <f t="shared" si="7"/>
        <v>0</v>
      </c>
    </row>
    <row r="265" spans="1:9" x14ac:dyDescent="0.15">
      <c r="A265" s="89"/>
      <c r="B265" s="214" t="s">
        <v>1053</v>
      </c>
      <c r="C265" s="89" t="s">
        <v>110</v>
      </c>
      <c r="D265" s="92">
        <v>0</v>
      </c>
      <c r="E265" s="92">
        <v>0</v>
      </c>
      <c r="F265" s="92">
        <v>0</v>
      </c>
      <c r="G265" s="140">
        <v>0</v>
      </c>
      <c r="H265" s="97">
        <v>0</v>
      </c>
      <c r="I265" s="240">
        <f t="shared" si="7"/>
        <v>0</v>
      </c>
    </row>
    <row r="266" spans="1:9" x14ac:dyDescent="0.15">
      <c r="A266" s="89"/>
      <c r="B266" s="214" t="s">
        <v>602</v>
      </c>
      <c r="C266" s="89" t="s">
        <v>111</v>
      </c>
      <c r="D266" s="92">
        <v>0</v>
      </c>
      <c r="E266" s="92">
        <v>0</v>
      </c>
      <c r="F266" s="92">
        <v>0</v>
      </c>
      <c r="G266" s="140">
        <v>0</v>
      </c>
      <c r="H266" s="97">
        <v>0</v>
      </c>
      <c r="I266" s="240">
        <f t="shared" si="7"/>
        <v>0</v>
      </c>
    </row>
    <row r="267" spans="1:9" x14ac:dyDescent="0.15">
      <c r="A267" s="89"/>
      <c r="B267" s="214" t="s">
        <v>1054</v>
      </c>
      <c r="C267" s="89" t="s">
        <v>114</v>
      </c>
      <c r="D267" s="92">
        <v>0</v>
      </c>
      <c r="E267" s="92">
        <v>0</v>
      </c>
      <c r="F267" s="92">
        <v>0</v>
      </c>
      <c r="G267" s="140">
        <v>0</v>
      </c>
      <c r="H267" s="97">
        <v>0</v>
      </c>
      <c r="I267" s="240">
        <f t="shared" si="7"/>
        <v>0</v>
      </c>
    </row>
    <row r="268" spans="1:9" x14ac:dyDescent="0.15">
      <c r="A268" s="89"/>
      <c r="B268" s="214" t="s">
        <v>451</v>
      </c>
      <c r="C268" s="89" t="s">
        <v>119</v>
      </c>
      <c r="D268" s="92">
        <v>0</v>
      </c>
      <c r="E268" s="92">
        <v>0</v>
      </c>
      <c r="F268" s="92">
        <v>0</v>
      </c>
      <c r="G268" s="140">
        <v>0</v>
      </c>
      <c r="H268" s="97">
        <v>0</v>
      </c>
      <c r="I268" s="240">
        <f t="shared" si="7"/>
        <v>0</v>
      </c>
    </row>
    <row r="269" spans="1:9" x14ac:dyDescent="0.15">
      <c r="A269" s="89"/>
      <c r="B269" s="214" t="s">
        <v>447</v>
      </c>
      <c r="C269" s="89" t="s">
        <v>121</v>
      </c>
      <c r="D269" s="92">
        <v>0</v>
      </c>
      <c r="E269" s="92">
        <v>0</v>
      </c>
      <c r="F269" s="92">
        <v>0</v>
      </c>
      <c r="G269" s="140">
        <v>0</v>
      </c>
      <c r="H269" s="97">
        <v>0</v>
      </c>
      <c r="I269" s="240">
        <f t="shared" si="7"/>
        <v>0</v>
      </c>
    </row>
    <row r="270" spans="1:9" x14ac:dyDescent="0.15">
      <c r="A270" s="89"/>
      <c r="B270" s="214" t="s">
        <v>1055</v>
      </c>
      <c r="C270" s="89" t="s">
        <v>127</v>
      </c>
      <c r="D270" s="92">
        <v>0</v>
      </c>
      <c r="E270" s="92">
        <v>0</v>
      </c>
      <c r="F270" s="92">
        <v>0</v>
      </c>
      <c r="G270" s="140">
        <v>0</v>
      </c>
      <c r="H270" s="97">
        <v>0</v>
      </c>
      <c r="I270" s="240">
        <f t="shared" si="7"/>
        <v>0</v>
      </c>
    </row>
    <row r="271" spans="1:9" x14ac:dyDescent="0.15">
      <c r="A271" s="89"/>
      <c r="B271" s="214" t="s">
        <v>123</v>
      </c>
      <c r="C271" s="89" t="s">
        <v>128</v>
      </c>
      <c r="D271" s="92">
        <v>0</v>
      </c>
      <c r="E271" s="92">
        <v>0</v>
      </c>
      <c r="F271" s="92">
        <v>0</v>
      </c>
      <c r="G271" s="140">
        <v>0</v>
      </c>
      <c r="H271" s="97">
        <v>0</v>
      </c>
      <c r="I271" s="240">
        <f t="shared" si="7"/>
        <v>0</v>
      </c>
    </row>
    <row r="272" spans="1:9" x14ac:dyDescent="0.15">
      <c r="A272" s="89"/>
      <c r="B272" s="214" t="s">
        <v>124</v>
      </c>
      <c r="C272" s="89" t="s">
        <v>129</v>
      </c>
      <c r="D272" s="92">
        <v>0</v>
      </c>
      <c r="E272" s="92">
        <v>0</v>
      </c>
      <c r="F272" s="92">
        <v>0</v>
      </c>
      <c r="G272" s="140">
        <v>0</v>
      </c>
      <c r="H272" s="97">
        <v>0</v>
      </c>
      <c r="I272" s="240">
        <f t="shared" si="7"/>
        <v>0</v>
      </c>
    </row>
    <row r="273" spans="1:9" ht="11.25" thickBot="1" x14ac:dyDescent="0.2">
      <c r="A273" s="89"/>
      <c r="B273" s="214" t="s">
        <v>125</v>
      </c>
      <c r="C273" s="89" t="s">
        <v>130</v>
      </c>
      <c r="D273" s="92">
        <v>0</v>
      </c>
      <c r="E273" s="92">
        <v>0</v>
      </c>
      <c r="F273" s="92">
        <v>0</v>
      </c>
      <c r="G273" s="140">
        <v>0</v>
      </c>
      <c r="H273" s="97">
        <v>0</v>
      </c>
      <c r="I273" s="240">
        <f t="shared" si="7"/>
        <v>0</v>
      </c>
    </row>
    <row r="274" spans="1:9" ht="12" thickTop="1" thickBot="1" x14ac:dyDescent="0.2">
      <c r="A274" s="89"/>
      <c r="B274" s="214"/>
      <c r="C274" s="89" t="s">
        <v>171</v>
      </c>
      <c r="D274" s="111">
        <f>SUM(D243:D273)</f>
        <v>0</v>
      </c>
      <c r="E274" s="111">
        <f>SUM(E243:E273)</f>
        <v>0</v>
      </c>
      <c r="F274" s="111">
        <f>SUM(F243:F273)</f>
        <v>0</v>
      </c>
      <c r="G274" s="111">
        <f>SUM(G243:G273)</f>
        <v>0</v>
      </c>
      <c r="H274" s="111">
        <f>SUM(H243:H273)</f>
        <v>0</v>
      </c>
      <c r="I274" s="111">
        <f t="shared" si="7"/>
        <v>0</v>
      </c>
    </row>
    <row r="275" spans="1:9" ht="11.25" thickTop="1" x14ac:dyDescent="0.15">
      <c r="A275" s="89"/>
      <c r="B275" s="89"/>
      <c r="C275" s="89"/>
      <c r="D275" s="3"/>
      <c r="E275" s="3"/>
      <c r="F275" s="3"/>
      <c r="G275" s="3"/>
      <c r="H275" s="3"/>
      <c r="I275" s="128"/>
    </row>
    <row r="276" spans="1:9" x14ac:dyDescent="0.15">
      <c r="A276" s="210" t="s">
        <v>170</v>
      </c>
      <c r="B276" s="89"/>
      <c r="C276" s="89"/>
      <c r="D276" s="3"/>
      <c r="E276" s="3"/>
      <c r="F276" s="3"/>
      <c r="G276" s="3"/>
      <c r="H276" s="3"/>
      <c r="I276" s="128"/>
    </row>
    <row r="277" spans="1:9" x14ac:dyDescent="0.15">
      <c r="B277" s="214" t="s">
        <v>1048</v>
      </c>
      <c r="C277" s="89" t="s">
        <v>1186</v>
      </c>
      <c r="D277" s="95">
        <v>0</v>
      </c>
      <c r="E277" s="95">
        <v>0</v>
      </c>
      <c r="F277" s="95">
        <v>0</v>
      </c>
      <c r="G277" s="95">
        <v>0</v>
      </c>
      <c r="H277" s="97">
        <v>0</v>
      </c>
      <c r="I277" s="240">
        <f t="shared" ref="I277:I308" si="8">SUM(G277+H277)</f>
        <v>0</v>
      </c>
    </row>
    <row r="278" spans="1:9" x14ac:dyDescent="0.15">
      <c r="A278" s="89"/>
      <c r="B278" s="214" t="s">
        <v>1049</v>
      </c>
      <c r="C278" s="89" t="s">
        <v>1474</v>
      </c>
      <c r="D278" s="95">
        <v>0</v>
      </c>
      <c r="E278" s="95">
        <v>0</v>
      </c>
      <c r="F278" s="95">
        <v>0</v>
      </c>
      <c r="G278" s="95">
        <v>0</v>
      </c>
      <c r="H278" s="97">
        <v>0</v>
      </c>
      <c r="I278" s="240">
        <f t="shared" si="8"/>
        <v>0</v>
      </c>
    </row>
    <row r="279" spans="1:9" x14ac:dyDescent="0.15">
      <c r="A279" s="89"/>
      <c r="B279" s="214" t="s">
        <v>1050</v>
      </c>
      <c r="C279" s="89" t="s">
        <v>72</v>
      </c>
      <c r="D279" s="92">
        <v>0</v>
      </c>
      <c r="E279" s="92">
        <v>0</v>
      </c>
      <c r="F279" s="92">
        <v>0</v>
      </c>
      <c r="G279" s="140">
        <v>0</v>
      </c>
      <c r="H279" s="97">
        <v>0</v>
      </c>
      <c r="I279" s="240">
        <f t="shared" si="8"/>
        <v>0</v>
      </c>
    </row>
    <row r="280" spans="1:9" x14ac:dyDescent="0.15">
      <c r="A280" s="89"/>
      <c r="B280" s="214" t="s">
        <v>1051</v>
      </c>
      <c r="C280" s="89" t="s">
        <v>73</v>
      </c>
      <c r="D280" s="92">
        <v>0</v>
      </c>
      <c r="E280" s="92">
        <v>0</v>
      </c>
      <c r="F280" s="92">
        <v>0</v>
      </c>
      <c r="G280" s="140">
        <v>0</v>
      </c>
      <c r="H280" s="97">
        <v>0</v>
      </c>
      <c r="I280" s="240">
        <f t="shared" si="8"/>
        <v>0</v>
      </c>
    </row>
    <row r="281" spans="1:9" x14ac:dyDescent="0.15">
      <c r="A281" s="89"/>
      <c r="B281" s="214" t="s">
        <v>74</v>
      </c>
      <c r="C281" s="89" t="s">
        <v>75</v>
      </c>
      <c r="D281" s="92">
        <v>0</v>
      </c>
      <c r="E281" s="92">
        <v>0</v>
      </c>
      <c r="F281" s="92">
        <v>0</v>
      </c>
      <c r="G281" s="140">
        <v>0</v>
      </c>
      <c r="H281" s="97">
        <v>0</v>
      </c>
      <c r="I281" s="240">
        <f t="shared" si="8"/>
        <v>0</v>
      </c>
    </row>
    <row r="282" spans="1:9" x14ac:dyDescent="0.15">
      <c r="A282" s="89"/>
      <c r="B282" s="214" t="s">
        <v>76</v>
      </c>
      <c r="C282" s="89" t="s">
        <v>77</v>
      </c>
      <c r="D282" s="92">
        <v>0</v>
      </c>
      <c r="E282" s="92">
        <v>0</v>
      </c>
      <c r="F282" s="92">
        <v>0</v>
      </c>
      <c r="G282" s="140">
        <v>0</v>
      </c>
      <c r="H282" s="97">
        <v>0</v>
      </c>
      <c r="I282" s="240">
        <f t="shared" si="8"/>
        <v>0</v>
      </c>
    </row>
    <row r="283" spans="1:9" x14ac:dyDescent="0.15">
      <c r="A283" s="89"/>
      <c r="B283" s="214" t="s">
        <v>1052</v>
      </c>
      <c r="C283" s="89" t="s">
        <v>78</v>
      </c>
      <c r="D283" s="92">
        <v>0</v>
      </c>
      <c r="E283" s="92">
        <v>0</v>
      </c>
      <c r="F283" s="92">
        <v>0</v>
      </c>
      <c r="G283" s="140">
        <v>0</v>
      </c>
      <c r="H283" s="97">
        <v>0</v>
      </c>
      <c r="I283" s="240">
        <f t="shared" si="8"/>
        <v>0</v>
      </c>
    </row>
    <row r="284" spans="1:9" x14ac:dyDescent="0.15">
      <c r="A284" s="89"/>
      <c r="B284" s="214" t="s">
        <v>81</v>
      </c>
      <c r="C284" s="89" t="s">
        <v>88</v>
      </c>
      <c r="D284" s="92">
        <v>0</v>
      </c>
      <c r="E284" s="92">
        <v>0</v>
      </c>
      <c r="F284" s="92">
        <v>0</v>
      </c>
      <c r="G284" s="140">
        <v>0</v>
      </c>
      <c r="H284" s="97">
        <v>0</v>
      </c>
      <c r="I284" s="240">
        <f t="shared" si="8"/>
        <v>0</v>
      </c>
    </row>
    <row r="285" spans="1:9" x14ac:dyDescent="0.15">
      <c r="A285" s="89"/>
      <c r="B285" s="214" t="s">
        <v>86</v>
      </c>
      <c r="C285" s="89" t="s">
        <v>1080</v>
      </c>
      <c r="D285" s="92">
        <v>0</v>
      </c>
      <c r="E285" s="92">
        <v>0</v>
      </c>
      <c r="F285" s="92">
        <v>0</v>
      </c>
      <c r="G285" s="140">
        <v>0</v>
      </c>
      <c r="H285" s="97">
        <v>0</v>
      </c>
      <c r="I285" s="240">
        <f t="shared" si="8"/>
        <v>0</v>
      </c>
    </row>
    <row r="286" spans="1:9" x14ac:dyDescent="0.15">
      <c r="A286" s="89"/>
      <c r="B286" s="333" t="s">
        <v>485</v>
      </c>
      <c r="C286" s="286" t="s">
        <v>508</v>
      </c>
      <c r="D286" s="92">
        <v>0</v>
      </c>
      <c r="E286" s="92">
        <v>0</v>
      </c>
      <c r="F286" s="92">
        <v>0</v>
      </c>
      <c r="G286" s="140">
        <v>0</v>
      </c>
      <c r="H286" s="97">
        <v>0</v>
      </c>
      <c r="I286" s="240">
        <f t="shared" si="8"/>
        <v>0</v>
      </c>
    </row>
    <row r="287" spans="1:9" x14ac:dyDescent="0.15">
      <c r="A287" s="89"/>
      <c r="B287" s="214" t="s">
        <v>1081</v>
      </c>
      <c r="C287" s="89" t="s">
        <v>591</v>
      </c>
      <c r="D287" s="92">
        <v>0</v>
      </c>
      <c r="E287" s="92">
        <v>0</v>
      </c>
      <c r="F287" s="92">
        <v>0</v>
      </c>
      <c r="G287" s="140">
        <v>0</v>
      </c>
      <c r="H287" s="97">
        <v>0</v>
      </c>
      <c r="I287" s="240">
        <f t="shared" si="8"/>
        <v>0</v>
      </c>
    </row>
    <row r="288" spans="1:9" x14ac:dyDescent="0.15">
      <c r="A288" s="89"/>
      <c r="B288" s="214" t="s">
        <v>1082</v>
      </c>
      <c r="C288" s="89" t="s">
        <v>134</v>
      </c>
      <c r="D288" s="92">
        <v>0</v>
      </c>
      <c r="E288" s="92">
        <v>0</v>
      </c>
      <c r="F288" s="92">
        <v>0</v>
      </c>
      <c r="G288" s="140">
        <v>0</v>
      </c>
      <c r="H288" s="97">
        <v>0</v>
      </c>
      <c r="I288" s="240">
        <f t="shared" si="8"/>
        <v>0</v>
      </c>
    </row>
    <row r="289" spans="1:9" x14ac:dyDescent="0.15">
      <c r="A289" s="89"/>
      <c r="B289" s="214" t="s">
        <v>1083</v>
      </c>
      <c r="C289" s="89" t="s">
        <v>593</v>
      </c>
      <c r="D289" s="92">
        <v>0</v>
      </c>
      <c r="E289" s="92">
        <v>0</v>
      </c>
      <c r="F289" s="92">
        <v>0</v>
      </c>
      <c r="G289" s="140">
        <v>0</v>
      </c>
      <c r="H289" s="97">
        <v>0</v>
      </c>
      <c r="I289" s="240">
        <f t="shared" si="8"/>
        <v>0</v>
      </c>
    </row>
    <row r="290" spans="1:9" x14ac:dyDescent="0.15">
      <c r="A290" s="89"/>
      <c r="B290" s="214" t="s">
        <v>1084</v>
      </c>
      <c r="C290" s="89" t="s">
        <v>594</v>
      </c>
      <c r="D290" s="92">
        <v>0</v>
      </c>
      <c r="E290" s="92">
        <v>0</v>
      </c>
      <c r="F290" s="92">
        <v>0</v>
      </c>
      <c r="G290" s="140">
        <v>0</v>
      </c>
      <c r="H290" s="97">
        <v>0</v>
      </c>
      <c r="I290" s="240">
        <f t="shared" si="8"/>
        <v>0</v>
      </c>
    </row>
    <row r="291" spans="1:9" x14ac:dyDescent="0.15">
      <c r="A291" s="89"/>
      <c r="B291" s="214" t="s">
        <v>1085</v>
      </c>
      <c r="C291" s="89" t="s">
        <v>139</v>
      </c>
      <c r="D291" s="92">
        <v>0</v>
      </c>
      <c r="E291" s="92">
        <v>0</v>
      </c>
      <c r="F291" s="92">
        <v>0</v>
      </c>
      <c r="G291" s="140">
        <v>0</v>
      </c>
      <c r="H291" s="97">
        <v>0</v>
      </c>
      <c r="I291" s="240">
        <f t="shared" si="8"/>
        <v>0</v>
      </c>
    </row>
    <row r="292" spans="1:9" x14ac:dyDescent="0.15">
      <c r="A292" s="89"/>
      <c r="B292" s="214" t="s">
        <v>1086</v>
      </c>
      <c r="C292" s="89" t="s">
        <v>140</v>
      </c>
      <c r="D292" s="92">
        <v>0</v>
      </c>
      <c r="E292" s="92">
        <v>0</v>
      </c>
      <c r="F292" s="92">
        <v>0</v>
      </c>
      <c r="G292" s="140">
        <v>0</v>
      </c>
      <c r="H292" s="97">
        <v>0</v>
      </c>
      <c r="I292" s="240">
        <f t="shared" si="8"/>
        <v>0</v>
      </c>
    </row>
    <row r="293" spans="1:9" x14ac:dyDescent="0.15">
      <c r="A293" s="89"/>
      <c r="B293" s="214" t="s">
        <v>1087</v>
      </c>
      <c r="C293" s="89" t="s">
        <v>595</v>
      </c>
      <c r="D293" s="92">
        <v>0</v>
      </c>
      <c r="E293" s="92">
        <v>0</v>
      </c>
      <c r="F293" s="92">
        <v>0</v>
      </c>
      <c r="G293" s="140">
        <v>0</v>
      </c>
      <c r="H293" s="97">
        <v>0</v>
      </c>
      <c r="I293" s="240">
        <f t="shared" si="8"/>
        <v>0</v>
      </c>
    </row>
    <row r="294" spans="1:9" x14ac:dyDescent="0.15">
      <c r="A294" s="89"/>
      <c r="B294" s="214" t="s">
        <v>1088</v>
      </c>
      <c r="C294" s="89" t="s">
        <v>597</v>
      </c>
      <c r="D294" s="92">
        <v>0</v>
      </c>
      <c r="E294" s="92">
        <v>0</v>
      </c>
      <c r="F294" s="92">
        <v>0</v>
      </c>
      <c r="G294" s="140">
        <v>0</v>
      </c>
      <c r="H294" s="97">
        <v>0</v>
      </c>
      <c r="I294" s="240">
        <f t="shared" si="8"/>
        <v>0</v>
      </c>
    </row>
    <row r="295" spans="1:9" x14ac:dyDescent="0.15">
      <c r="A295" s="89"/>
      <c r="B295" s="214" t="s">
        <v>598</v>
      </c>
      <c r="C295" s="89" t="s">
        <v>603</v>
      </c>
      <c r="D295" s="92">
        <v>0</v>
      </c>
      <c r="E295" s="92">
        <v>0</v>
      </c>
      <c r="F295" s="92">
        <v>0</v>
      </c>
      <c r="G295" s="140">
        <v>0</v>
      </c>
      <c r="H295" s="97">
        <v>0</v>
      </c>
      <c r="I295" s="240">
        <f t="shared" si="8"/>
        <v>0</v>
      </c>
    </row>
    <row r="296" spans="1:9" x14ac:dyDescent="0.15">
      <c r="A296" s="89"/>
      <c r="B296" s="214" t="s">
        <v>599</v>
      </c>
      <c r="C296" s="89" t="s">
        <v>135</v>
      </c>
      <c r="D296" s="92">
        <v>0</v>
      </c>
      <c r="E296" s="92">
        <v>0</v>
      </c>
      <c r="F296" s="92">
        <v>0</v>
      </c>
      <c r="G296" s="140">
        <v>0</v>
      </c>
      <c r="H296" s="97">
        <v>0</v>
      </c>
      <c r="I296" s="240">
        <f t="shared" si="8"/>
        <v>0</v>
      </c>
    </row>
    <row r="297" spans="1:9" x14ac:dyDescent="0.15">
      <c r="A297" s="89"/>
      <c r="B297" s="214" t="s">
        <v>600</v>
      </c>
      <c r="C297" s="89" t="s">
        <v>108</v>
      </c>
      <c r="D297" s="92">
        <v>0</v>
      </c>
      <c r="E297" s="92">
        <v>0</v>
      </c>
      <c r="F297" s="92">
        <v>0</v>
      </c>
      <c r="G297" s="140">
        <v>0</v>
      </c>
      <c r="H297" s="97">
        <v>0</v>
      </c>
      <c r="I297" s="240">
        <f t="shared" si="8"/>
        <v>0</v>
      </c>
    </row>
    <row r="298" spans="1:9" x14ac:dyDescent="0.15">
      <c r="A298" s="89"/>
      <c r="B298" s="214" t="s">
        <v>601</v>
      </c>
      <c r="C298" s="89" t="s">
        <v>109</v>
      </c>
      <c r="D298" s="92">
        <v>0</v>
      </c>
      <c r="E298" s="92">
        <v>0</v>
      </c>
      <c r="F298" s="92">
        <v>0</v>
      </c>
      <c r="G298" s="140">
        <v>0</v>
      </c>
      <c r="H298" s="97">
        <v>0</v>
      </c>
      <c r="I298" s="240">
        <f t="shared" si="8"/>
        <v>0</v>
      </c>
    </row>
    <row r="299" spans="1:9" x14ac:dyDescent="0.15">
      <c r="A299" s="89"/>
      <c r="B299" s="214" t="s">
        <v>1053</v>
      </c>
      <c r="C299" s="89" t="s">
        <v>110</v>
      </c>
      <c r="D299" s="92">
        <v>0</v>
      </c>
      <c r="E299" s="92">
        <v>0</v>
      </c>
      <c r="F299" s="92">
        <v>0</v>
      </c>
      <c r="G299" s="140">
        <v>0</v>
      </c>
      <c r="H299" s="97">
        <v>0</v>
      </c>
      <c r="I299" s="240">
        <f t="shared" si="8"/>
        <v>0</v>
      </c>
    </row>
    <row r="300" spans="1:9" x14ac:dyDescent="0.15">
      <c r="A300" s="89"/>
      <c r="B300" s="214" t="s">
        <v>602</v>
      </c>
      <c r="C300" s="89" t="s">
        <v>111</v>
      </c>
      <c r="D300" s="92">
        <v>0</v>
      </c>
      <c r="E300" s="92">
        <v>0</v>
      </c>
      <c r="F300" s="92">
        <v>0</v>
      </c>
      <c r="G300" s="140">
        <v>0</v>
      </c>
      <c r="H300" s="97">
        <v>0</v>
      </c>
      <c r="I300" s="240">
        <f t="shared" si="8"/>
        <v>0</v>
      </c>
    </row>
    <row r="301" spans="1:9" x14ac:dyDescent="0.15">
      <c r="A301" s="89"/>
      <c r="B301" s="214" t="s">
        <v>1054</v>
      </c>
      <c r="C301" s="89" t="s">
        <v>114</v>
      </c>
      <c r="D301" s="92">
        <v>0</v>
      </c>
      <c r="E301" s="92">
        <v>0</v>
      </c>
      <c r="F301" s="92">
        <v>0</v>
      </c>
      <c r="G301" s="140">
        <v>0</v>
      </c>
      <c r="H301" s="97">
        <v>0</v>
      </c>
      <c r="I301" s="240">
        <f t="shared" si="8"/>
        <v>0</v>
      </c>
    </row>
    <row r="302" spans="1:9" x14ac:dyDescent="0.15">
      <c r="A302" s="89"/>
      <c r="B302" s="214" t="s">
        <v>451</v>
      </c>
      <c r="C302" s="89" t="s">
        <v>119</v>
      </c>
      <c r="D302" s="92">
        <v>0</v>
      </c>
      <c r="E302" s="92">
        <v>0</v>
      </c>
      <c r="F302" s="92">
        <v>0</v>
      </c>
      <c r="G302" s="140">
        <v>0</v>
      </c>
      <c r="H302" s="97">
        <v>0</v>
      </c>
      <c r="I302" s="240">
        <f t="shared" si="8"/>
        <v>0</v>
      </c>
    </row>
    <row r="303" spans="1:9" x14ac:dyDescent="0.15">
      <c r="A303" s="89"/>
      <c r="B303" s="214" t="s">
        <v>447</v>
      </c>
      <c r="C303" s="89" t="s">
        <v>121</v>
      </c>
      <c r="D303" s="92">
        <v>0</v>
      </c>
      <c r="E303" s="92">
        <v>0</v>
      </c>
      <c r="F303" s="92">
        <v>0</v>
      </c>
      <c r="G303" s="140">
        <v>0</v>
      </c>
      <c r="H303" s="97">
        <v>0</v>
      </c>
      <c r="I303" s="240">
        <f t="shared" si="8"/>
        <v>0</v>
      </c>
    </row>
    <row r="304" spans="1:9" x14ac:dyDescent="0.15">
      <c r="A304" s="89"/>
      <c r="B304" s="214" t="s">
        <v>1055</v>
      </c>
      <c r="C304" s="89" t="s">
        <v>127</v>
      </c>
      <c r="D304" s="92">
        <v>0</v>
      </c>
      <c r="E304" s="92">
        <v>0</v>
      </c>
      <c r="F304" s="92">
        <v>0</v>
      </c>
      <c r="G304" s="140">
        <v>0</v>
      </c>
      <c r="H304" s="97">
        <v>0</v>
      </c>
      <c r="I304" s="240">
        <f t="shared" si="8"/>
        <v>0</v>
      </c>
    </row>
    <row r="305" spans="1:9" x14ac:dyDescent="0.15">
      <c r="A305" s="89"/>
      <c r="B305" s="214" t="s">
        <v>123</v>
      </c>
      <c r="C305" s="89" t="s">
        <v>128</v>
      </c>
      <c r="D305" s="92">
        <v>0</v>
      </c>
      <c r="E305" s="92">
        <v>0</v>
      </c>
      <c r="F305" s="92">
        <v>0</v>
      </c>
      <c r="G305" s="140">
        <v>0</v>
      </c>
      <c r="H305" s="97">
        <v>0</v>
      </c>
      <c r="I305" s="240">
        <f t="shared" si="8"/>
        <v>0</v>
      </c>
    </row>
    <row r="306" spans="1:9" x14ac:dyDescent="0.15">
      <c r="A306" s="89"/>
      <c r="B306" s="214" t="s">
        <v>124</v>
      </c>
      <c r="C306" s="89" t="s">
        <v>129</v>
      </c>
      <c r="D306" s="92">
        <v>0</v>
      </c>
      <c r="E306" s="92">
        <v>0</v>
      </c>
      <c r="F306" s="92">
        <v>0</v>
      </c>
      <c r="G306" s="140">
        <v>0</v>
      </c>
      <c r="H306" s="97">
        <v>0</v>
      </c>
      <c r="I306" s="240">
        <f t="shared" si="8"/>
        <v>0</v>
      </c>
    </row>
    <row r="307" spans="1:9" ht="11.25" thickBot="1" x14ac:dyDescent="0.2">
      <c r="A307" s="89"/>
      <c r="B307" s="214" t="s">
        <v>125</v>
      </c>
      <c r="C307" s="89" t="s">
        <v>130</v>
      </c>
      <c r="D307" s="92">
        <v>0</v>
      </c>
      <c r="E307" s="92">
        <v>0</v>
      </c>
      <c r="F307" s="92">
        <v>0</v>
      </c>
      <c r="G307" s="140">
        <v>0</v>
      </c>
      <c r="H307" s="97">
        <v>0</v>
      </c>
      <c r="I307" s="240">
        <f t="shared" si="8"/>
        <v>0</v>
      </c>
    </row>
    <row r="308" spans="1:9" ht="12" thickTop="1" thickBot="1" x14ac:dyDescent="0.2">
      <c r="A308" s="89"/>
      <c r="B308" s="214"/>
      <c r="C308" s="89" t="s">
        <v>172</v>
      </c>
      <c r="D308" s="111">
        <f>SUM(D277:D307)</f>
        <v>0</v>
      </c>
      <c r="E308" s="111">
        <f>SUM(E277:E307)</f>
        <v>0</v>
      </c>
      <c r="F308" s="111">
        <f>SUM(F277:F307)</f>
        <v>0</v>
      </c>
      <c r="G308" s="111">
        <f>SUM(G277:G307)</f>
        <v>0</v>
      </c>
      <c r="H308" s="111">
        <f>SUM(H277:H307)</f>
        <v>0</v>
      </c>
      <c r="I308" s="111">
        <f t="shared" si="8"/>
        <v>0</v>
      </c>
    </row>
    <row r="309" spans="1:9" ht="11.25" thickTop="1" x14ac:dyDescent="0.15">
      <c r="A309" s="89"/>
      <c r="B309" s="89"/>
      <c r="C309" s="89"/>
      <c r="D309" s="3"/>
      <c r="E309" s="3"/>
      <c r="F309" s="3"/>
      <c r="G309" s="3"/>
      <c r="H309" s="3"/>
      <c r="I309" s="128"/>
    </row>
    <row r="310" spans="1:9" x14ac:dyDescent="0.15">
      <c r="A310" s="210" t="s">
        <v>176</v>
      </c>
      <c r="B310" s="89"/>
      <c r="C310" s="89"/>
      <c r="D310" s="3"/>
      <c r="E310" s="3"/>
      <c r="F310" s="3"/>
      <c r="G310" s="3"/>
      <c r="H310" s="3"/>
      <c r="I310" s="128"/>
    </row>
    <row r="311" spans="1:9" x14ac:dyDescent="0.15">
      <c r="B311" s="214" t="s">
        <v>1048</v>
      </c>
      <c r="C311" s="89" t="s">
        <v>1186</v>
      </c>
      <c r="D311" s="95">
        <v>0</v>
      </c>
      <c r="E311" s="95">
        <v>0</v>
      </c>
      <c r="F311" s="95">
        <v>0</v>
      </c>
      <c r="G311" s="95">
        <v>0</v>
      </c>
      <c r="H311" s="97">
        <v>0</v>
      </c>
      <c r="I311" s="240">
        <f t="shared" ref="I311:I342" si="9">SUM(G311+H311)</f>
        <v>0</v>
      </c>
    </row>
    <row r="312" spans="1:9" x14ac:dyDescent="0.15">
      <c r="A312" s="89"/>
      <c r="B312" s="214" t="s">
        <v>1049</v>
      </c>
      <c r="C312" s="89" t="s">
        <v>1474</v>
      </c>
      <c r="D312" s="95">
        <v>0</v>
      </c>
      <c r="E312" s="95">
        <v>0</v>
      </c>
      <c r="F312" s="95">
        <v>0</v>
      </c>
      <c r="G312" s="95">
        <v>0</v>
      </c>
      <c r="H312" s="97">
        <v>0</v>
      </c>
      <c r="I312" s="240">
        <f t="shared" si="9"/>
        <v>0</v>
      </c>
    </row>
    <row r="313" spans="1:9" x14ac:dyDescent="0.15">
      <c r="A313" s="89"/>
      <c r="B313" s="214" t="s">
        <v>1050</v>
      </c>
      <c r="C313" s="89" t="s">
        <v>72</v>
      </c>
      <c r="D313" s="92">
        <v>0</v>
      </c>
      <c r="E313" s="92">
        <v>0</v>
      </c>
      <c r="F313" s="92">
        <v>0</v>
      </c>
      <c r="G313" s="140">
        <v>0</v>
      </c>
      <c r="H313" s="97">
        <v>0</v>
      </c>
      <c r="I313" s="240">
        <f t="shared" si="9"/>
        <v>0</v>
      </c>
    </row>
    <row r="314" spans="1:9" x14ac:dyDescent="0.15">
      <c r="A314" s="89"/>
      <c r="B314" s="214" t="s">
        <v>1051</v>
      </c>
      <c r="C314" s="89" t="s">
        <v>73</v>
      </c>
      <c r="D314" s="92">
        <v>0</v>
      </c>
      <c r="E314" s="92">
        <v>0</v>
      </c>
      <c r="F314" s="92">
        <v>0</v>
      </c>
      <c r="G314" s="140">
        <v>0</v>
      </c>
      <c r="H314" s="97">
        <v>0</v>
      </c>
      <c r="I314" s="240">
        <f t="shared" si="9"/>
        <v>0</v>
      </c>
    </row>
    <row r="315" spans="1:9" x14ac:dyDescent="0.15">
      <c r="A315" s="89"/>
      <c r="B315" s="214" t="s">
        <v>74</v>
      </c>
      <c r="C315" s="89" t="s">
        <v>75</v>
      </c>
      <c r="D315" s="92">
        <v>0</v>
      </c>
      <c r="E315" s="92">
        <v>0</v>
      </c>
      <c r="F315" s="92">
        <v>0</v>
      </c>
      <c r="G315" s="140">
        <v>0</v>
      </c>
      <c r="H315" s="97">
        <v>0</v>
      </c>
      <c r="I315" s="240">
        <f t="shared" si="9"/>
        <v>0</v>
      </c>
    </row>
    <row r="316" spans="1:9" x14ac:dyDescent="0.15">
      <c r="A316" s="89"/>
      <c r="B316" s="214" t="s">
        <v>76</v>
      </c>
      <c r="C316" s="89" t="s">
        <v>77</v>
      </c>
      <c r="D316" s="92">
        <v>0</v>
      </c>
      <c r="E316" s="92">
        <v>0</v>
      </c>
      <c r="F316" s="92">
        <v>0</v>
      </c>
      <c r="G316" s="140">
        <v>0</v>
      </c>
      <c r="H316" s="97">
        <v>0</v>
      </c>
      <c r="I316" s="240">
        <f t="shared" si="9"/>
        <v>0</v>
      </c>
    </row>
    <row r="317" spans="1:9" x14ac:dyDescent="0.15">
      <c r="A317" s="89"/>
      <c r="B317" s="214" t="s">
        <v>1052</v>
      </c>
      <c r="C317" s="89" t="s">
        <v>78</v>
      </c>
      <c r="D317" s="92">
        <v>0</v>
      </c>
      <c r="E317" s="92">
        <v>0</v>
      </c>
      <c r="F317" s="92">
        <v>0</v>
      </c>
      <c r="G317" s="140">
        <v>0</v>
      </c>
      <c r="H317" s="97">
        <v>0</v>
      </c>
      <c r="I317" s="240">
        <f t="shared" si="9"/>
        <v>0</v>
      </c>
    </row>
    <row r="318" spans="1:9" x14ac:dyDescent="0.15">
      <c r="A318" s="89"/>
      <c r="B318" s="214" t="s">
        <v>81</v>
      </c>
      <c r="C318" s="89" t="s">
        <v>88</v>
      </c>
      <c r="D318" s="92">
        <v>0</v>
      </c>
      <c r="E318" s="92">
        <v>0</v>
      </c>
      <c r="F318" s="92">
        <v>0</v>
      </c>
      <c r="G318" s="140">
        <v>0</v>
      </c>
      <c r="H318" s="97">
        <v>0</v>
      </c>
      <c r="I318" s="240">
        <f t="shared" si="9"/>
        <v>0</v>
      </c>
    </row>
    <row r="319" spans="1:9" x14ac:dyDescent="0.15">
      <c r="A319" s="89"/>
      <c r="B319" s="214" t="s">
        <v>86</v>
      </c>
      <c r="C319" s="89" t="s">
        <v>1080</v>
      </c>
      <c r="D319" s="92">
        <v>0</v>
      </c>
      <c r="E319" s="92">
        <v>0</v>
      </c>
      <c r="F319" s="92">
        <v>0</v>
      </c>
      <c r="G319" s="140">
        <v>0</v>
      </c>
      <c r="H319" s="97">
        <v>0</v>
      </c>
      <c r="I319" s="240">
        <f t="shared" si="9"/>
        <v>0</v>
      </c>
    </row>
    <row r="320" spans="1:9" x14ac:dyDescent="0.15">
      <c r="A320" s="89"/>
      <c r="B320" s="333" t="s">
        <v>485</v>
      </c>
      <c r="C320" s="286" t="s">
        <v>508</v>
      </c>
      <c r="D320" s="92">
        <v>0</v>
      </c>
      <c r="E320" s="92">
        <v>0</v>
      </c>
      <c r="F320" s="92">
        <v>0</v>
      </c>
      <c r="G320" s="140">
        <v>0</v>
      </c>
      <c r="H320" s="97">
        <v>0</v>
      </c>
      <c r="I320" s="240">
        <f t="shared" si="9"/>
        <v>0</v>
      </c>
    </row>
    <row r="321" spans="1:9" x14ac:dyDescent="0.15">
      <c r="A321" s="89"/>
      <c r="B321" s="214" t="s">
        <v>1081</v>
      </c>
      <c r="C321" s="89" t="s">
        <v>591</v>
      </c>
      <c r="D321" s="92">
        <v>0</v>
      </c>
      <c r="E321" s="92">
        <v>0</v>
      </c>
      <c r="F321" s="92">
        <v>0</v>
      </c>
      <c r="G321" s="140">
        <v>0</v>
      </c>
      <c r="H321" s="97">
        <v>0</v>
      </c>
      <c r="I321" s="240">
        <f t="shared" si="9"/>
        <v>0</v>
      </c>
    </row>
    <row r="322" spans="1:9" x14ac:dyDescent="0.15">
      <c r="A322" s="89"/>
      <c r="B322" s="214" t="s">
        <v>1082</v>
      </c>
      <c r="C322" s="89" t="s">
        <v>134</v>
      </c>
      <c r="D322" s="92">
        <v>0</v>
      </c>
      <c r="E322" s="92">
        <v>0</v>
      </c>
      <c r="F322" s="92">
        <v>0</v>
      </c>
      <c r="G322" s="140">
        <v>0</v>
      </c>
      <c r="H322" s="97">
        <v>0</v>
      </c>
      <c r="I322" s="240">
        <f t="shared" si="9"/>
        <v>0</v>
      </c>
    </row>
    <row r="323" spans="1:9" x14ac:dyDescent="0.15">
      <c r="A323" s="89"/>
      <c r="B323" s="214" t="s">
        <v>1083</v>
      </c>
      <c r="C323" s="89" t="s">
        <v>593</v>
      </c>
      <c r="D323" s="92">
        <v>0</v>
      </c>
      <c r="E323" s="92">
        <v>0</v>
      </c>
      <c r="F323" s="92">
        <v>0</v>
      </c>
      <c r="G323" s="140">
        <v>0</v>
      </c>
      <c r="H323" s="97">
        <v>0</v>
      </c>
      <c r="I323" s="240">
        <f t="shared" si="9"/>
        <v>0</v>
      </c>
    </row>
    <row r="324" spans="1:9" x14ac:dyDescent="0.15">
      <c r="A324" s="89"/>
      <c r="B324" s="214" t="s">
        <v>1084</v>
      </c>
      <c r="C324" s="89" t="s">
        <v>594</v>
      </c>
      <c r="D324" s="92">
        <v>0</v>
      </c>
      <c r="E324" s="92">
        <v>0</v>
      </c>
      <c r="F324" s="92">
        <v>0</v>
      </c>
      <c r="G324" s="140">
        <v>0</v>
      </c>
      <c r="H324" s="97">
        <v>0</v>
      </c>
      <c r="I324" s="240">
        <f t="shared" si="9"/>
        <v>0</v>
      </c>
    </row>
    <row r="325" spans="1:9" x14ac:dyDescent="0.15">
      <c r="A325" s="89"/>
      <c r="B325" s="214" t="s">
        <v>1085</v>
      </c>
      <c r="C325" s="89" t="s">
        <v>139</v>
      </c>
      <c r="D325" s="92">
        <v>0</v>
      </c>
      <c r="E325" s="92">
        <v>0</v>
      </c>
      <c r="F325" s="92">
        <v>0</v>
      </c>
      <c r="G325" s="140">
        <v>0</v>
      </c>
      <c r="H325" s="97">
        <v>0</v>
      </c>
      <c r="I325" s="240">
        <f t="shared" si="9"/>
        <v>0</v>
      </c>
    </row>
    <row r="326" spans="1:9" x14ac:dyDescent="0.15">
      <c r="A326" s="89"/>
      <c r="B326" s="214" t="s">
        <v>1086</v>
      </c>
      <c r="C326" s="89" t="s">
        <v>140</v>
      </c>
      <c r="D326" s="92">
        <v>0</v>
      </c>
      <c r="E326" s="92">
        <v>0</v>
      </c>
      <c r="F326" s="92">
        <v>0</v>
      </c>
      <c r="G326" s="140">
        <v>0</v>
      </c>
      <c r="H326" s="97">
        <v>0</v>
      </c>
      <c r="I326" s="240">
        <f t="shared" si="9"/>
        <v>0</v>
      </c>
    </row>
    <row r="327" spans="1:9" x14ac:dyDescent="0.15">
      <c r="A327" s="89"/>
      <c r="B327" s="214" t="s">
        <v>1087</v>
      </c>
      <c r="C327" s="89" t="s">
        <v>595</v>
      </c>
      <c r="D327" s="92">
        <v>0</v>
      </c>
      <c r="E327" s="92">
        <v>0</v>
      </c>
      <c r="F327" s="92">
        <v>0</v>
      </c>
      <c r="G327" s="140">
        <v>0</v>
      </c>
      <c r="H327" s="97">
        <v>0</v>
      </c>
      <c r="I327" s="240">
        <f t="shared" si="9"/>
        <v>0</v>
      </c>
    </row>
    <row r="328" spans="1:9" x14ac:dyDescent="0.15">
      <c r="A328" s="89"/>
      <c r="B328" s="214" t="s">
        <v>1088</v>
      </c>
      <c r="C328" s="89" t="s">
        <v>597</v>
      </c>
      <c r="D328" s="92">
        <v>0</v>
      </c>
      <c r="E328" s="92">
        <v>0</v>
      </c>
      <c r="F328" s="92">
        <v>0</v>
      </c>
      <c r="G328" s="140">
        <v>0</v>
      </c>
      <c r="H328" s="97">
        <v>0</v>
      </c>
      <c r="I328" s="240">
        <f t="shared" si="9"/>
        <v>0</v>
      </c>
    </row>
    <row r="329" spans="1:9" x14ac:dyDescent="0.15">
      <c r="A329" s="89"/>
      <c r="B329" s="214" t="s">
        <v>598</v>
      </c>
      <c r="C329" s="89" t="s">
        <v>603</v>
      </c>
      <c r="D329" s="92">
        <v>0</v>
      </c>
      <c r="E329" s="92">
        <v>0</v>
      </c>
      <c r="F329" s="92">
        <v>0</v>
      </c>
      <c r="G329" s="140">
        <v>0</v>
      </c>
      <c r="H329" s="97">
        <v>0</v>
      </c>
      <c r="I329" s="240">
        <f t="shared" si="9"/>
        <v>0</v>
      </c>
    </row>
    <row r="330" spans="1:9" x14ac:dyDescent="0.15">
      <c r="A330" s="89"/>
      <c r="B330" s="214" t="s">
        <v>599</v>
      </c>
      <c r="C330" s="89" t="s">
        <v>135</v>
      </c>
      <c r="D330" s="92">
        <v>0</v>
      </c>
      <c r="E330" s="92">
        <v>0</v>
      </c>
      <c r="F330" s="92">
        <v>0</v>
      </c>
      <c r="G330" s="140">
        <v>0</v>
      </c>
      <c r="H330" s="97">
        <v>0</v>
      </c>
      <c r="I330" s="240">
        <f t="shared" si="9"/>
        <v>0</v>
      </c>
    </row>
    <row r="331" spans="1:9" x14ac:dyDescent="0.15">
      <c r="A331" s="89"/>
      <c r="B331" s="214" t="s">
        <v>600</v>
      </c>
      <c r="C331" s="89" t="s">
        <v>108</v>
      </c>
      <c r="D331" s="92">
        <v>0</v>
      </c>
      <c r="E331" s="92">
        <v>0</v>
      </c>
      <c r="F331" s="92">
        <v>0</v>
      </c>
      <c r="G331" s="140">
        <v>0</v>
      </c>
      <c r="H331" s="97">
        <v>0</v>
      </c>
      <c r="I331" s="240">
        <f t="shared" si="9"/>
        <v>0</v>
      </c>
    </row>
    <row r="332" spans="1:9" x14ac:dyDescent="0.15">
      <c r="A332" s="89"/>
      <c r="B332" s="214" t="s">
        <v>601</v>
      </c>
      <c r="C332" s="89" t="s">
        <v>109</v>
      </c>
      <c r="D332" s="92">
        <v>0</v>
      </c>
      <c r="E332" s="92">
        <v>0</v>
      </c>
      <c r="F332" s="92">
        <v>0</v>
      </c>
      <c r="G332" s="140">
        <v>0</v>
      </c>
      <c r="H332" s="97">
        <v>0</v>
      </c>
      <c r="I332" s="240">
        <f t="shared" si="9"/>
        <v>0</v>
      </c>
    </row>
    <row r="333" spans="1:9" x14ac:dyDescent="0.15">
      <c r="A333" s="89"/>
      <c r="B333" s="214" t="s">
        <v>1053</v>
      </c>
      <c r="C333" s="89" t="s">
        <v>110</v>
      </c>
      <c r="D333" s="92">
        <v>0</v>
      </c>
      <c r="E333" s="92">
        <v>0</v>
      </c>
      <c r="F333" s="92">
        <v>0</v>
      </c>
      <c r="G333" s="140">
        <v>0</v>
      </c>
      <c r="H333" s="97">
        <v>0</v>
      </c>
      <c r="I333" s="240">
        <f t="shared" si="9"/>
        <v>0</v>
      </c>
    </row>
    <row r="334" spans="1:9" x14ac:dyDescent="0.15">
      <c r="A334" s="89"/>
      <c r="B334" s="214" t="s">
        <v>602</v>
      </c>
      <c r="C334" s="89" t="s">
        <v>111</v>
      </c>
      <c r="D334" s="92">
        <v>0</v>
      </c>
      <c r="E334" s="92">
        <v>0</v>
      </c>
      <c r="F334" s="92">
        <v>0</v>
      </c>
      <c r="G334" s="140">
        <v>0</v>
      </c>
      <c r="H334" s="97">
        <v>0</v>
      </c>
      <c r="I334" s="240">
        <f t="shared" si="9"/>
        <v>0</v>
      </c>
    </row>
    <row r="335" spans="1:9" x14ac:dyDescent="0.15">
      <c r="A335" s="89"/>
      <c r="B335" s="214" t="s">
        <v>1054</v>
      </c>
      <c r="C335" s="89" t="s">
        <v>114</v>
      </c>
      <c r="D335" s="92">
        <v>0</v>
      </c>
      <c r="E335" s="92">
        <v>0</v>
      </c>
      <c r="F335" s="92">
        <v>0</v>
      </c>
      <c r="G335" s="140">
        <v>0</v>
      </c>
      <c r="H335" s="97">
        <v>0</v>
      </c>
      <c r="I335" s="240">
        <f t="shared" si="9"/>
        <v>0</v>
      </c>
    </row>
    <row r="336" spans="1:9" x14ac:dyDescent="0.15">
      <c r="A336" s="89"/>
      <c r="B336" s="214" t="s">
        <v>451</v>
      </c>
      <c r="C336" s="89" t="s">
        <v>119</v>
      </c>
      <c r="D336" s="92">
        <v>0</v>
      </c>
      <c r="E336" s="92">
        <v>0</v>
      </c>
      <c r="F336" s="92">
        <v>0</v>
      </c>
      <c r="G336" s="140">
        <v>0</v>
      </c>
      <c r="H336" s="97">
        <v>0</v>
      </c>
      <c r="I336" s="240">
        <f t="shared" si="9"/>
        <v>0</v>
      </c>
    </row>
    <row r="337" spans="1:9" x14ac:dyDescent="0.15">
      <c r="A337" s="89"/>
      <c r="B337" s="214" t="s">
        <v>447</v>
      </c>
      <c r="C337" s="89" t="s">
        <v>121</v>
      </c>
      <c r="D337" s="92">
        <v>0</v>
      </c>
      <c r="E337" s="92">
        <v>0</v>
      </c>
      <c r="F337" s="92">
        <v>0</v>
      </c>
      <c r="G337" s="140">
        <v>0</v>
      </c>
      <c r="H337" s="97">
        <v>0</v>
      </c>
      <c r="I337" s="240">
        <f t="shared" si="9"/>
        <v>0</v>
      </c>
    </row>
    <row r="338" spans="1:9" x14ac:dyDescent="0.15">
      <c r="A338" s="89"/>
      <c r="B338" s="214" t="s">
        <v>1055</v>
      </c>
      <c r="C338" s="89" t="s">
        <v>127</v>
      </c>
      <c r="D338" s="92">
        <v>0</v>
      </c>
      <c r="E338" s="92">
        <v>0</v>
      </c>
      <c r="F338" s="92">
        <v>0</v>
      </c>
      <c r="G338" s="140">
        <v>0</v>
      </c>
      <c r="H338" s="97">
        <v>0</v>
      </c>
      <c r="I338" s="240">
        <f t="shared" si="9"/>
        <v>0</v>
      </c>
    </row>
    <row r="339" spans="1:9" x14ac:dyDescent="0.15">
      <c r="A339" s="89"/>
      <c r="B339" s="214" t="s">
        <v>123</v>
      </c>
      <c r="C339" s="89" t="s">
        <v>128</v>
      </c>
      <c r="D339" s="92">
        <v>0</v>
      </c>
      <c r="E339" s="92">
        <v>0</v>
      </c>
      <c r="F339" s="92">
        <v>0</v>
      </c>
      <c r="G339" s="140">
        <v>0</v>
      </c>
      <c r="H339" s="97">
        <v>0</v>
      </c>
      <c r="I339" s="240">
        <f t="shared" si="9"/>
        <v>0</v>
      </c>
    </row>
    <row r="340" spans="1:9" x14ac:dyDescent="0.15">
      <c r="A340" s="89"/>
      <c r="B340" s="214" t="s">
        <v>124</v>
      </c>
      <c r="C340" s="89" t="s">
        <v>129</v>
      </c>
      <c r="D340" s="92">
        <v>0</v>
      </c>
      <c r="E340" s="92">
        <v>0</v>
      </c>
      <c r="F340" s="92">
        <v>0</v>
      </c>
      <c r="G340" s="140">
        <v>0</v>
      </c>
      <c r="H340" s="97">
        <v>0</v>
      </c>
      <c r="I340" s="240">
        <f t="shared" si="9"/>
        <v>0</v>
      </c>
    </row>
    <row r="341" spans="1:9" ht="11.25" thickBot="1" x14ac:dyDescent="0.2">
      <c r="A341" s="89"/>
      <c r="B341" s="214" t="s">
        <v>125</v>
      </c>
      <c r="C341" s="89" t="s">
        <v>130</v>
      </c>
      <c r="D341" s="92">
        <v>0</v>
      </c>
      <c r="E341" s="92">
        <v>0</v>
      </c>
      <c r="F341" s="92">
        <v>0</v>
      </c>
      <c r="G341" s="140">
        <v>0</v>
      </c>
      <c r="H341" s="97">
        <v>0</v>
      </c>
      <c r="I341" s="240">
        <f t="shared" si="9"/>
        <v>0</v>
      </c>
    </row>
    <row r="342" spans="1:9" ht="12" thickTop="1" thickBot="1" x14ac:dyDescent="0.2">
      <c r="A342" s="89"/>
      <c r="B342" s="214"/>
      <c r="C342" s="89" t="s">
        <v>177</v>
      </c>
      <c r="D342" s="111">
        <f>SUM(D311:D341)</f>
        <v>0</v>
      </c>
      <c r="E342" s="111">
        <f>SUM(E311:E341)</f>
        <v>0</v>
      </c>
      <c r="F342" s="111">
        <f>SUM(F311:F341)</f>
        <v>0</v>
      </c>
      <c r="G342" s="111">
        <f>SUM(G311:G341)</f>
        <v>0</v>
      </c>
      <c r="H342" s="111">
        <f>SUM(H311:H341)</f>
        <v>0</v>
      </c>
      <c r="I342" s="111">
        <f t="shared" si="9"/>
        <v>0</v>
      </c>
    </row>
    <row r="343" spans="1:9" ht="11.25" thickTop="1" x14ac:dyDescent="0.15">
      <c r="A343" s="89"/>
      <c r="B343" s="214"/>
      <c r="C343" s="89"/>
      <c r="D343" s="3"/>
      <c r="E343" s="3"/>
      <c r="F343" s="3"/>
      <c r="G343" s="3"/>
      <c r="H343" s="3"/>
      <c r="I343" s="128"/>
    </row>
    <row r="344" spans="1:9" x14ac:dyDescent="0.15">
      <c r="A344" s="210" t="s">
        <v>180</v>
      </c>
      <c r="B344" s="89"/>
      <c r="C344" s="89"/>
      <c r="D344" s="3"/>
      <c r="E344" s="3"/>
      <c r="F344" s="3"/>
      <c r="G344" s="3"/>
      <c r="H344" s="3"/>
      <c r="I344" s="128"/>
    </row>
    <row r="345" spans="1:9" x14ac:dyDescent="0.15">
      <c r="A345" s="215" t="s">
        <v>179</v>
      </c>
      <c r="B345" s="89"/>
      <c r="C345" s="89"/>
      <c r="D345" s="3"/>
      <c r="E345" s="3"/>
      <c r="F345" s="3"/>
      <c r="G345" s="3"/>
      <c r="H345" s="3"/>
      <c r="I345" s="128"/>
    </row>
    <row r="346" spans="1:9" x14ac:dyDescent="0.15">
      <c r="B346" s="214" t="s">
        <v>1048</v>
      </c>
      <c r="C346" s="89" t="s">
        <v>1186</v>
      </c>
      <c r="D346" s="95">
        <v>0</v>
      </c>
      <c r="E346" s="95">
        <v>0</v>
      </c>
      <c r="F346" s="95">
        <v>0</v>
      </c>
      <c r="G346" s="95">
        <v>0</v>
      </c>
      <c r="H346" s="97">
        <v>0</v>
      </c>
      <c r="I346" s="240">
        <f t="shared" ref="I346:I378" si="10">SUM(G346+H346)</f>
        <v>0</v>
      </c>
    </row>
    <row r="347" spans="1:9" x14ac:dyDescent="0.15">
      <c r="A347" s="89"/>
      <c r="B347" s="214" t="s">
        <v>1049</v>
      </c>
      <c r="C347" s="89" t="s">
        <v>1474</v>
      </c>
      <c r="D347" s="95">
        <v>0</v>
      </c>
      <c r="E347" s="95">
        <v>0</v>
      </c>
      <c r="F347" s="95">
        <v>0</v>
      </c>
      <c r="G347" s="95">
        <v>0</v>
      </c>
      <c r="H347" s="97">
        <v>0</v>
      </c>
      <c r="I347" s="240">
        <f t="shared" si="10"/>
        <v>0</v>
      </c>
    </row>
    <row r="348" spans="1:9" x14ac:dyDescent="0.15">
      <c r="A348" s="89"/>
      <c r="B348" s="214" t="s">
        <v>1050</v>
      </c>
      <c r="C348" s="89" t="s">
        <v>72</v>
      </c>
      <c r="D348" s="92">
        <v>0</v>
      </c>
      <c r="E348" s="92">
        <v>0</v>
      </c>
      <c r="F348" s="92">
        <v>0</v>
      </c>
      <c r="G348" s="140">
        <v>0</v>
      </c>
      <c r="H348" s="97">
        <v>0</v>
      </c>
      <c r="I348" s="240">
        <f t="shared" si="10"/>
        <v>0</v>
      </c>
    </row>
    <row r="349" spans="1:9" x14ac:dyDescent="0.15">
      <c r="A349" s="89"/>
      <c r="B349" s="214" t="s">
        <v>1051</v>
      </c>
      <c r="C349" s="89" t="s">
        <v>73</v>
      </c>
      <c r="D349" s="92">
        <v>0</v>
      </c>
      <c r="E349" s="92">
        <v>0</v>
      </c>
      <c r="F349" s="92">
        <v>0</v>
      </c>
      <c r="G349" s="140">
        <v>0</v>
      </c>
      <c r="H349" s="97">
        <v>0</v>
      </c>
      <c r="I349" s="240">
        <f t="shared" si="10"/>
        <v>0</v>
      </c>
    </row>
    <row r="350" spans="1:9" x14ac:dyDescent="0.15">
      <c r="A350" s="89"/>
      <c r="B350" s="214" t="s">
        <v>74</v>
      </c>
      <c r="C350" s="89" t="s">
        <v>75</v>
      </c>
      <c r="D350" s="92">
        <v>0</v>
      </c>
      <c r="E350" s="92">
        <v>0</v>
      </c>
      <c r="F350" s="92">
        <v>0</v>
      </c>
      <c r="G350" s="140">
        <v>0</v>
      </c>
      <c r="H350" s="97">
        <v>0</v>
      </c>
      <c r="I350" s="240">
        <f t="shared" si="10"/>
        <v>0</v>
      </c>
    </row>
    <row r="351" spans="1:9" x14ac:dyDescent="0.15">
      <c r="A351" s="89"/>
      <c r="B351" s="214" t="s">
        <v>76</v>
      </c>
      <c r="C351" s="89" t="s">
        <v>77</v>
      </c>
      <c r="D351" s="92">
        <v>0</v>
      </c>
      <c r="E351" s="92">
        <v>0</v>
      </c>
      <c r="F351" s="92">
        <v>0</v>
      </c>
      <c r="G351" s="140">
        <v>0</v>
      </c>
      <c r="H351" s="97">
        <v>0</v>
      </c>
      <c r="I351" s="240">
        <f t="shared" si="10"/>
        <v>0</v>
      </c>
    </row>
    <row r="352" spans="1:9" x14ac:dyDescent="0.15">
      <c r="A352" s="89"/>
      <c r="B352" s="214" t="s">
        <v>1052</v>
      </c>
      <c r="C352" s="89" t="s">
        <v>78</v>
      </c>
      <c r="D352" s="92">
        <v>0</v>
      </c>
      <c r="E352" s="92">
        <v>0</v>
      </c>
      <c r="F352" s="92">
        <v>0</v>
      </c>
      <c r="G352" s="140">
        <v>0</v>
      </c>
      <c r="H352" s="97">
        <v>0</v>
      </c>
      <c r="I352" s="240">
        <f t="shared" si="10"/>
        <v>0</v>
      </c>
    </row>
    <row r="353" spans="1:9" x14ac:dyDescent="0.15">
      <c r="A353" s="89"/>
      <c r="B353" s="214" t="s">
        <v>81</v>
      </c>
      <c r="C353" s="89" t="s">
        <v>88</v>
      </c>
      <c r="D353" s="92">
        <v>0</v>
      </c>
      <c r="E353" s="92">
        <v>0</v>
      </c>
      <c r="F353" s="92">
        <v>0</v>
      </c>
      <c r="G353" s="140">
        <v>0</v>
      </c>
      <c r="H353" s="97">
        <v>0</v>
      </c>
      <c r="I353" s="240">
        <f t="shared" si="10"/>
        <v>0</v>
      </c>
    </row>
    <row r="354" spans="1:9" x14ac:dyDescent="0.15">
      <c r="A354" s="89"/>
      <c r="B354" s="214" t="s">
        <v>82</v>
      </c>
      <c r="C354" s="89" t="s">
        <v>89</v>
      </c>
      <c r="D354" s="92">
        <v>0</v>
      </c>
      <c r="E354" s="92">
        <v>0</v>
      </c>
      <c r="F354" s="92">
        <v>0</v>
      </c>
      <c r="G354" s="140">
        <v>0</v>
      </c>
      <c r="H354" s="97">
        <v>0</v>
      </c>
      <c r="I354" s="240">
        <f t="shared" si="10"/>
        <v>0</v>
      </c>
    </row>
    <row r="355" spans="1:9" x14ac:dyDescent="0.15">
      <c r="A355" s="89"/>
      <c r="B355" s="214" t="s">
        <v>86</v>
      </c>
      <c r="C355" s="89" t="s">
        <v>1080</v>
      </c>
      <c r="D355" s="92">
        <v>0</v>
      </c>
      <c r="E355" s="92">
        <v>0</v>
      </c>
      <c r="F355" s="92">
        <v>0</v>
      </c>
      <c r="G355" s="140">
        <v>0</v>
      </c>
      <c r="H355" s="97">
        <v>0</v>
      </c>
      <c r="I355" s="240">
        <f t="shared" si="10"/>
        <v>0</v>
      </c>
    </row>
    <row r="356" spans="1:9" x14ac:dyDescent="0.15">
      <c r="A356" s="89"/>
      <c r="B356" s="333" t="s">
        <v>485</v>
      </c>
      <c r="C356" s="286" t="s">
        <v>508</v>
      </c>
      <c r="D356" s="92">
        <v>0</v>
      </c>
      <c r="E356" s="92">
        <v>0</v>
      </c>
      <c r="F356" s="92">
        <v>0</v>
      </c>
      <c r="G356" s="140">
        <v>0</v>
      </c>
      <c r="H356" s="97">
        <v>0</v>
      </c>
      <c r="I356" s="240">
        <f t="shared" si="10"/>
        <v>0</v>
      </c>
    </row>
    <row r="357" spans="1:9" x14ac:dyDescent="0.15">
      <c r="A357" s="89"/>
      <c r="B357" s="214" t="s">
        <v>1081</v>
      </c>
      <c r="C357" s="89" t="s">
        <v>591</v>
      </c>
      <c r="D357" s="92">
        <v>0</v>
      </c>
      <c r="E357" s="92">
        <v>0</v>
      </c>
      <c r="F357" s="92">
        <v>0</v>
      </c>
      <c r="G357" s="140">
        <v>0</v>
      </c>
      <c r="H357" s="97">
        <v>0</v>
      </c>
      <c r="I357" s="240">
        <f t="shared" si="10"/>
        <v>0</v>
      </c>
    </row>
    <row r="358" spans="1:9" x14ac:dyDescent="0.15">
      <c r="A358" s="89"/>
      <c r="B358" s="214" t="s">
        <v>1082</v>
      </c>
      <c r="C358" s="89" t="s">
        <v>592</v>
      </c>
      <c r="D358" s="92">
        <v>0</v>
      </c>
      <c r="E358" s="92">
        <v>0</v>
      </c>
      <c r="F358" s="92">
        <v>0</v>
      </c>
      <c r="G358" s="140">
        <v>0</v>
      </c>
      <c r="H358" s="97">
        <v>0</v>
      </c>
      <c r="I358" s="240">
        <f t="shared" si="10"/>
        <v>0</v>
      </c>
    </row>
    <row r="359" spans="1:9" x14ac:dyDescent="0.15">
      <c r="A359" s="89"/>
      <c r="B359" s="214" t="s">
        <v>1083</v>
      </c>
      <c r="C359" s="89" t="s">
        <v>593</v>
      </c>
      <c r="D359" s="92">
        <v>0</v>
      </c>
      <c r="E359" s="92">
        <v>0</v>
      </c>
      <c r="F359" s="92">
        <v>0</v>
      </c>
      <c r="G359" s="140">
        <v>0</v>
      </c>
      <c r="H359" s="97">
        <v>0</v>
      </c>
      <c r="I359" s="240">
        <f t="shared" si="10"/>
        <v>0</v>
      </c>
    </row>
    <row r="360" spans="1:9" x14ac:dyDescent="0.15">
      <c r="A360" s="89"/>
      <c r="B360" s="214" t="s">
        <v>1084</v>
      </c>
      <c r="C360" s="89" t="s">
        <v>594</v>
      </c>
      <c r="D360" s="92">
        <v>0</v>
      </c>
      <c r="E360" s="92">
        <v>0</v>
      </c>
      <c r="F360" s="92">
        <v>0</v>
      </c>
      <c r="G360" s="140">
        <v>0</v>
      </c>
      <c r="H360" s="97">
        <v>0</v>
      </c>
      <c r="I360" s="240">
        <f t="shared" si="10"/>
        <v>0</v>
      </c>
    </row>
    <row r="361" spans="1:9" x14ac:dyDescent="0.15">
      <c r="A361" s="89"/>
      <c r="B361" s="214" t="s">
        <v>1085</v>
      </c>
      <c r="C361" s="89" t="s">
        <v>139</v>
      </c>
      <c r="D361" s="92">
        <v>0</v>
      </c>
      <c r="E361" s="92">
        <v>0</v>
      </c>
      <c r="F361" s="92">
        <v>0</v>
      </c>
      <c r="G361" s="140">
        <v>0</v>
      </c>
      <c r="H361" s="97">
        <v>0</v>
      </c>
      <c r="I361" s="240">
        <f t="shared" si="10"/>
        <v>0</v>
      </c>
    </row>
    <row r="362" spans="1:9" x14ac:dyDescent="0.15">
      <c r="A362" s="89"/>
      <c r="B362" s="214" t="s">
        <v>1086</v>
      </c>
      <c r="C362" s="89" t="s">
        <v>140</v>
      </c>
      <c r="D362" s="92">
        <v>0</v>
      </c>
      <c r="E362" s="92">
        <v>0</v>
      </c>
      <c r="F362" s="92">
        <v>0</v>
      </c>
      <c r="G362" s="140">
        <v>0</v>
      </c>
      <c r="H362" s="97">
        <v>0</v>
      </c>
      <c r="I362" s="240">
        <f t="shared" si="10"/>
        <v>0</v>
      </c>
    </row>
    <row r="363" spans="1:9" x14ac:dyDescent="0.15">
      <c r="A363" s="89"/>
      <c r="B363" s="214" t="s">
        <v>1087</v>
      </c>
      <c r="C363" s="89" t="s">
        <v>595</v>
      </c>
      <c r="D363" s="92">
        <v>0</v>
      </c>
      <c r="E363" s="92">
        <v>0</v>
      </c>
      <c r="F363" s="92">
        <v>0</v>
      </c>
      <c r="G363" s="140">
        <v>0</v>
      </c>
      <c r="H363" s="97">
        <v>0</v>
      </c>
      <c r="I363" s="240">
        <f t="shared" si="10"/>
        <v>0</v>
      </c>
    </row>
    <row r="364" spans="1:9" x14ac:dyDescent="0.15">
      <c r="A364" s="89"/>
      <c r="B364" s="214" t="s">
        <v>1088</v>
      </c>
      <c r="C364" s="89" t="s">
        <v>597</v>
      </c>
      <c r="D364" s="92">
        <v>0</v>
      </c>
      <c r="E364" s="92">
        <v>0</v>
      </c>
      <c r="F364" s="92">
        <v>0</v>
      </c>
      <c r="G364" s="140">
        <v>0</v>
      </c>
      <c r="H364" s="97">
        <v>0</v>
      </c>
      <c r="I364" s="240">
        <f t="shared" si="10"/>
        <v>0</v>
      </c>
    </row>
    <row r="365" spans="1:9" x14ac:dyDescent="0.15">
      <c r="A365" s="89"/>
      <c r="B365" s="214" t="s">
        <v>598</v>
      </c>
      <c r="C365" s="89" t="s">
        <v>603</v>
      </c>
      <c r="D365" s="92">
        <v>0</v>
      </c>
      <c r="E365" s="92">
        <v>0</v>
      </c>
      <c r="F365" s="92">
        <v>0</v>
      </c>
      <c r="G365" s="140">
        <v>0</v>
      </c>
      <c r="H365" s="97">
        <v>0</v>
      </c>
      <c r="I365" s="240">
        <f t="shared" si="10"/>
        <v>0</v>
      </c>
    </row>
    <row r="366" spans="1:9" x14ac:dyDescent="0.15">
      <c r="A366" s="89"/>
      <c r="B366" s="214" t="s">
        <v>599</v>
      </c>
      <c r="C366" s="89" t="s">
        <v>107</v>
      </c>
      <c r="D366" s="92">
        <v>0</v>
      </c>
      <c r="E366" s="92">
        <v>0</v>
      </c>
      <c r="F366" s="92">
        <v>0</v>
      </c>
      <c r="G366" s="140">
        <v>0</v>
      </c>
      <c r="H366" s="97">
        <v>0</v>
      </c>
      <c r="I366" s="240">
        <f t="shared" si="10"/>
        <v>0</v>
      </c>
    </row>
    <row r="367" spans="1:9" x14ac:dyDescent="0.15">
      <c r="A367" s="89"/>
      <c r="B367" s="214" t="s">
        <v>600</v>
      </c>
      <c r="C367" s="89" t="s">
        <v>108</v>
      </c>
      <c r="D367" s="92">
        <v>0</v>
      </c>
      <c r="E367" s="92">
        <v>0</v>
      </c>
      <c r="F367" s="92">
        <v>0</v>
      </c>
      <c r="G367" s="140">
        <v>0</v>
      </c>
      <c r="H367" s="97">
        <v>0</v>
      </c>
      <c r="I367" s="240">
        <f t="shared" si="10"/>
        <v>0</v>
      </c>
    </row>
    <row r="368" spans="1:9" x14ac:dyDescent="0.15">
      <c r="A368" s="89"/>
      <c r="B368" s="214" t="s">
        <v>601</v>
      </c>
      <c r="C368" s="89" t="s">
        <v>109</v>
      </c>
      <c r="D368" s="92">
        <v>0</v>
      </c>
      <c r="E368" s="92">
        <v>0</v>
      </c>
      <c r="F368" s="92">
        <v>0</v>
      </c>
      <c r="G368" s="140">
        <v>0</v>
      </c>
      <c r="H368" s="97">
        <v>0</v>
      </c>
      <c r="I368" s="240">
        <f t="shared" si="10"/>
        <v>0</v>
      </c>
    </row>
    <row r="369" spans="1:9" x14ac:dyDescent="0.15">
      <c r="A369" s="89"/>
      <c r="B369" s="214" t="s">
        <v>1053</v>
      </c>
      <c r="C369" s="89" t="s">
        <v>110</v>
      </c>
      <c r="D369" s="92">
        <v>0</v>
      </c>
      <c r="E369" s="92">
        <v>0</v>
      </c>
      <c r="F369" s="92">
        <v>0</v>
      </c>
      <c r="G369" s="140">
        <v>0</v>
      </c>
      <c r="H369" s="97">
        <v>0</v>
      </c>
      <c r="I369" s="240">
        <f t="shared" si="10"/>
        <v>0</v>
      </c>
    </row>
    <row r="370" spans="1:9" x14ac:dyDescent="0.15">
      <c r="A370" s="89"/>
      <c r="B370" s="214" t="s">
        <v>602</v>
      </c>
      <c r="C370" s="89" t="s">
        <v>111</v>
      </c>
      <c r="D370" s="92">
        <v>0</v>
      </c>
      <c r="E370" s="92">
        <v>0</v>
      </c>
      <c r="F370" s="92">
        <v>0</v>
      </c>
      <c r="G370" s="140">
        <v>0</v>
      </c>
      <c r="H370" s="97">
        <v>0</v>
      </c>
      <c r="I370" s="240">
        <f t="shared" si="10"/>
        <v>0</v>
      </c>
    </row>
    <row r="371" spans="1:9" x14ac:dyDescent="0.15">
      <c r="A371" s="89"/>
      <c r="B371" s="214" t="s">
        <v>1054</v>
      </c>
      <c r="C371" s="89" t="s">
        <v>114</v>
      </c>
      <c r="D371" s="92">
        <v>0</v>
      </c>
      <c r="E371" s="92">
        <v>0</v>
      </c>
      <c r="F371" s="92">
        <v>0</v>
      </c>
      <c r="G371" s="140">
        <v>0</v>
      </c>
      <c r="H371" s="97">
        <v>0</v>
      </c>
      <c r="I371" s="240">
        <f t="shared" si="10"/>
        <v>0</v>
      </c>
    </row>
    <row r="372" spans="1:9" x14ac:dyDescent="0.15">
      <c r="A372" s="89"/>
      <c r="B372" s="214" t="s">
        <v>451</v>
      </c>
      <c r="C372" s="89" t="s">
        <v>119</v>
      </c>
      <c r="D372" s="92">
        <v>0</v>
      </c>
      <c r="E372" s="92">
        <v>0</v>
      </c>
      <c r="F372" s="92">
        <v>0</v>
      </c>
      <c r="G372" s="140">
        <v>0</v>
      </c>
      <c r="H372" s="97">
        <v>0</v>
      </c>
      <c r="I372" s="240">
        <f t="shared" si="10"/>
        <v>0</v>
      </c>
    </row>
    <row r="373" spans="1:9" x14ac:dyDescent="0.15">
      <c r="A373" s="89"/>
      <c r="B373" s="214" t="s">
        <v>447</v>
      </c>
      <c r="C373" s="89" t="s">
        <v>121</v>
      </c>
      <c r="D373" s="92">
        <v>0</v>
      </c>
      <c r="E373" s="92">
        <v>0</v>
      </c>
      <c r="F373" s="92">
        <v>0</v>
      </c>
      <c r="G373" s="140">
        <v>0</v>
      </c>
      <c r="H373" s="97">
        <v>0</v>
      </c>
      <c r="I373" s="240">
        <f t="shared" si="10"/>
        <v>0</v>
      </c>
    </row>
    <row r="374" spans="1:9" x14ac:dyDescent="0.15">
      <c r="A374" s="89"/>
      <c r="B374" s="214" t="s">
        <v>1055</v>
      </c>
      <c r="C374" s="89" t="s">
        <v>127</v>
      </c>
      <c r="D374" s="92">
        <v>0</v>
      </c>
      <c r="E374" s="92">
        <v>0</v>
      </c>
      <c r="F374" s="92">
        <v>0</v>
      </c>
      <c r="G374" s="140">
        <v>0</v>
      </c>
      <c r="H374" s="97">
        <v>0</v>
      </c>
      <c r="I374" s="240">
        <f t="shared" si="10"/>
        <v>0</v>
      </c>
    </row>
    <row r="375" spans="1:9" x14ac:dyDescent="0.15">
      <c r="A375" s="89"/>
      <c r="B375" s="214" t="s">
        <v>123</v>
      </c>
      <c r="C375" s="89" t="s">
        <v>128</v>
      </c>
      <c r="D375" s="92">
        <v>0</v>
      </c>
      <c r="E375" s="92">
        <v>0</v>
      </c>
      <c r="F375" s="92">
        <v>0</v>
      </c>
      <c r="G375" s="140">
        <v>0</v>
      </c>
      <c r="H375" s="97">
        <v>0</v>
      </c>
      <c r="I375" s="240">
        <f t="shared" si="10"/>
        <v>0</v>
      </c>
    </row>
    <row r="376" spans="1:9" x14ac:dyDescent="0.15">
      <c r="A376" s="89"/>
      <c r="B376" s="214" t="s">
        <v>124</v>
      </c>
      <c r="C376" s="89" t="s">
        <v>129</v>
      </c>
      <c r="D376" s="92">
        <v>0</v>
      </c>
      <c r="E376" s="92">
        <v>0</v>
      </c>
      <c r="F376" s="92">
        <v>0</v>
      </c>
      <c r="G376" s="140">
        <v>0</v>
      </c>
      <c r="H376" s="97">
        <v>0</v>
      </c>
      <c r="I376" s="240">
        <f t="shared" si="10"/>
        <v>0</v>
      </c>
    </row>
    <row r="377" spans="1:9" ht="11.25" thickBot="1" x14ac:dyDescent="0.2">
      <c r="A377" s="89"/>
      <c r="B377" s="214" t="s">
        <v>125</v>
      </c>
      <c r="C377" s="89" t="s">
        <v>130</v>
      </c>
      <c r="D377" s="92">
        <v>0</v>
      </c>
      <c r="E377" s="92">
        <v>0</v>
      </c>
      <c r="F377" s="92">
        <v>0</v>
      </c>
      <c r="G377" s="140">
        <v>0</v>
      </c>
      <c r="H377" s="97">
        <v>0</v>
      </c>
      <c r="I377" s="240">
        <f t="shared" si="10"/>
        <v>0</v>
      </c>
    </row>
    <row r="378" spans="1:9" ht="12" thickTop="1" thickBot="1" x14ac:dyDescent="0.2">
      <c r="A378" s="89"/>
      <c r="B378" s="214"/>
      <c r="C378" s="89" t="s">
        <v>178</v>
      </c>
      <c r="D378" s="111">
        <f>SUM(D346:D377)</f>
        <v>0</v>
      </c>
      <c r="E378" s="111">
        <f>SUM(E346:E377)</f>
        <v>0</v>
      </c>
      <c r="F378" s="111">
        <f>SUM(F346:F377)</f>
        <v>0</v>
      </c>
      <c r="G378" s="111">
        <f>SUM(G346:G377)</f>
        <v>0</v>
      </c>
      <c r="H378" s="111">
        <f>SUM(H346:H377)</f>
        <v>0</v>
      </c>
      <c r="I378" s="111">
        <f t="shared" si="10"/>
        <v>0</v>
      </c>
    </row>
    <row r="379" spans="1:9" ht="11.25" thickTop="1" x14ac:dyDescent="0.15">
      <c r="A379" s="89"/>
      <c r="B379" s="89"/>
      <c r="C379" s="89"/>
      <c r="D379" s="3"/>
      <c r="E379" s="3"/>
      <c r="F379" s="3"/>
      <c r="G379" s="3"/>
      <c r="H379" s="3"/>
      <c r="I379" s="128"/>
    </row>
    <row r="380" spans="1:9" x14ac:dyDescent="0.15">
      <c r="A380" s="215" t="s">
        <v>181</v>
      </c>
      <c r="B380" s="89"/>
      <c r="C380" s="89"/>
      <c r="D380" s="3"/>
      <c r="E380" s="3"/>
      <c r="F380" s="3"/>
      <c r="G380" s="3"/>
      <c r="H380" s="3"/>
      <c r="I380" s="128"/>
    </row>
    <row r="381" spans="1:9" x14ac:dyDescent="0.15">
      <c r="B381" s="214" t="s">
        <v>1048</v>
      </c>
      <c r="C381" s="89" t="s">
        <v>1186</v>
      </c>
      <c r="D381" s="95">
        <v>0</v>
      </c>
      <c r="E381" s="95">
        <v>0</v>
      </c>
      <c r="F381" s="95">
        <v>0</v>
      </c>
      <c r="G381" s="95">
        <v>0</v>
      </c>
      <c r="H381" s="97">
        <v>0</v>
      </c>
      <c r="I381" s="240">
        <f t="shared" ref="I381:I413" si="11">SUM(G381+H381)</f>
        <v>0</v>
      </c>
    </row>
    <row r="382" spans="1:9" x14ac:dyDescent="0.15">
      <c r="A382" s="89"/>
      <c r="B382" s="214" t="s">
        <v>1049</v>
      </c>
      <c r="C382" s="89" t="s">
        <v>1474</v>
      </c>
      <c r="D382" s="95">
        <v>0</v>
      </c>
      <c r="E382" s="95">
        <v>0</v>
      </c>
      <c r="F382" s="95">
        <v>0</v>
      </c>
      <c r="G382" s="95">
        <v>0</v>
      </c>
      <c r="H382" s="97">
        <v>0</v>
      </c>
      <c r="I382" s="240">
        <f t="shared" si="11"/>
        <v>0</v>
      </c>
    </row>
    <row r="383" spans="1:9" x14ac:dyDescent="0.15">
      <c r="A383" s="89"/>
      <c r="B383" s="214" t="s">
        <v>1050</v>
      </c>
      <c r="C383" s="89" t="s">
        <v>72</v>
      </c>
      <c r="D383" s="92">
        <v>0</v>
      </c>
      <c r="E383" s="92">
        <v>0</v>
      </c>
      <c r="F383" s="92">
        <v>0</v>
      </c>
      <c r="G383" s="140">
        <v>0</v>
      </c>
      <c r="H383" s="97">
        <v>0</v>
      </c>
      <c r="I383" s="240">
        <f t="shared" si="11"/>
        <v>0</v>
      </c>
    </row>
    <row r="384" spans="1:9" x14ac:dyDescent="0.15">
      <c r="A384" s="89"/>
      <c r="B384" s="214" t="s">
        <v>1051</v>
      </c>
      <c r="C384" s="89" t="s">
        <v>73</v>
      </c>
      <c r="D384" s="92">
        <v>0</v>
      </c>
      <c r="E384" s="92">
        <v>0</v>
      </c>
      <c r="F384" s="92">
        <v>0</v>
      </c>
      <c r="G384" s="140">
        <v>0</v>
      </c>
      <c r="H384" s="97">
        <v>0</v>
      </c>
      <c r="I384" s="240">
        <f t="shared" si="11"/>
        <v>0</v>
      </c>
    </row>
    <row r="385" spans="1:9" x14ac:dyDescent="0.15">
      <c r="A385" s="89"/>
      <c r="B385" s="214" t="s">
        <v>74</v>
      </c>
      <c r="C385" s="89" t="s">
        <v>75</v>
      </c>
      <c r="D385" s="92">
        <v>0</v>
      </c>
      <c r="E385" s="92">
        <v>0</v>
      </c>
      <c r="F385" s="92">
        <v>0</v>
      </c>
      <c r="G385" s="140">
        <v>0</v>
      </c>
      <c r="H385" s="97">
        <v>0</v>
      </c>
      <c r="I385" s="240">
        <f t="shared" si="11"/>
        <v>0</v>
      </c>
    </row>
    <row r="386" spans="1:9" x14ac:dyDescent="0.15">
      <c r="A386" s="89"/>
      <c r="B386" s="214" t="s">
        <v>76</v>
      </c>
      <c r="C386" s="89" t="s">
        <v>77</v>
      </c>
      <c r="D386" s="92">
        <v>0</v>
      </c>
      <c r="E386" s="92">
        <v>0</v>
      </c>
      <c r="F386" s="92">
        <v>0</v>
      </c>
      <c r="G386" s="140">
        <v>0</v>
      </c>
      <c r="H386" s="97">
        <v>0</v>
      </c>
      <c r="I386" s="240">
        <f t="shared" si="11"/>
        <v>0</v>
      </c>
    </row>
    <row r="387" spans="1:9" x14ac:dyDescent="0.15">
      <c r="A387" s="89"/>
      <c r="B387" s="214" t="s">
        <v>1052</v>
      </c>
      <c r="C387" s="89" t="s">
        <v>78</v>
      </c>
      <c r="D387" s="92">
        <v>0</v>
      </c>
      <c r="E387" s="92">
        <v>0</v>
      </c>
      <c r="F387" s="92">
        <v>0</v>
      </c>
      <c r="G387" s="140">
        <v>0</v>
      </c>
      <c r="H387" s="97">
        <v>0</v>
      </c>
      <c r="I387" s="240">
        <f t="shared" si="11"/>
        <v>0</v>
      </c>
    </row>
    <row r="388" spans="1:9" x14ac:dyDescent="0.15">
      <c r="A388" s="89"/>
      <c r="B388" s="214" t="s">
        <v>81</v>
      </c>
      <c r="C388" s="89" t="s">
        <v>88</v>
      </c>
      <c r="D388" s="92">
        <v>0</v>
      </c>
      <c r="E388" s="92">
        <v>0</v>
      </c>
      <c r="F388" s="92">
        <v>0</v>
      </c>
      <c r="G388" s="140">
        <v>0</v>
      </c>
      <c r="H388" s="97">
        <v>0</v>
      </c>
      <c r="I388" s="240">
        <f t="shared" si="11"/>
        <v>0</v>
      </c>
    </row>
    <row r="389" spans="1:9" x14ac:dyDescent="0.15">
      <c r="A389" s="89"/>
      <c r="B389" s="214" t="s">
        <v>82</v>
      </c>
      <c r="C389" s="89" t="s">
        <v>89</v>
      </c>
      <c r="D389" s="92">
        <v>0</v>
      </c>
      <c r="E389" s="92">
        <v>0</v>
      </c>
      <c r="F389" s="92">
        <v>0</v>
      </c>
      <c r="G389" s="140">
        <v>0</v>
      </c>
      <c r="H389" s="97">
        <v>0</v>
      </c>
      <c r="I389" s="240">
        <f t="shared" si="11"/>
        <v>0</v>
      </c>
    </row>
    <row r="390" spans="1:9" x14ac:dyDescent="0.15">
      <c r="A390" s="89"/>
      <c r="B390" s="214" t="s">
        <v>86</v>
      </c>
      <c r="C390" s="89" t="s">
        <v>1080</v>
      </c>
      <c r="D390" s="92">
        <v>0</v>
      </c>
      <c r="E390" s="92">
        <v>0</v>
      </c>
      <c r="F390" s="92">
        <v>0</v>
      </c>
      <c r="G390" s="140">
        <v>0</v>
      </c>
      <c r="H390" s="97">
        <v>0</v>
      </c>
      <c r="I390" s="240">
        <f t="shared" si="11"/>
        <v>0</v>
      </c>
    </row>
    <row r="391" spans="1:9" x14ac:dyDescent="0.15">
      <c r="A391" s="89"/>
      <c r="B391" s="333" t="s">
        <v>485</v>
      </c>
      <c r="C391" s="286" t="s">
        <v>508</v>
      </c>
      <c r="D391" s="92">
        <v>0</v>
      </c>
      <c r="E391" s="92">
        <v>0</v>
      </c>
      <c r="F391" s="92">
        <v>0</v>
      </c>
      <c r="G391" s="140">
        <v>0</v>
      </c>
      <c r="H391" s="97">
        <v>0</v>
      </c>
      <c r="I391" s="240">
        <f t="shared" si="11"/>
        <v>0</v>
      </c>
    </row>
    <row r="392" spans="1:9" x14ac:dyDescent="0.15">
      <c r="A392" s="89"/>
      <c r="B392" s="214" t="s">
        <v>1081</v>
      </c>
      <c r="C392" s="89" t="s">
        <v>591</v>
      </c>
      <c r="D392" s="92">
        <v>0</v>
      </c>
      <c r="E392" s="92">
        <v>0</v>
      </c>
      <c r="F392" s="92">
        <v>0</v>
      </c>
      <c r="G392" s="140">
        <v>0</v>
      </c>
      <c r="H392" s="97">
        <v>0</v>
      </c>
      <c r="I392" s="240">
        <f t="shared" si="11"/>
        <v>0</v>
      </c>
    </row>
    <row r="393" spans="1:9" x14ac:dyDescent="0.15">
      <c r="A393" s="89"/>
      <c r="B393" s="214" t="s">
        <v>1082</v>
      </c>
      <c r="C393" s="89" t="s">
        <v>592</v>
      </c>
      <c r="D393" s="92">
        <v>0</v>
      </c>
      <c r="E393" s="92">
        <v>0</v>
      </c>
      <c r="F393" s="92">
        <v>0</v>
      </c>
      <c r="G393" s="140">
        <v>0</v>
      </c>
      <c r="H393" s="97">
        <v>0</v>
      </c>
      <c r="I393" s="240">
        <f t="shared" si="11"/>
        <v>0</v>
      </c>
    </row>
    <row r="394" spans="1:9" x14ac:dyDescent="0.15">
      <c r="A394" s="89"/>
      <c r="B394" s="214" t="s">
        <v>1083</v>
      </c>
      <c r="C394" s="89" t="s">
        <v>593</v>
      </c>
      <c r="D394" s="92">
        <v>0</v>
      </c>
      <c r="E394" s="92">
        <v>0</v>
      </c>
      <c r="F394" s="92">
        <v>0</v>
      </c>
      <c r="G394" s="140">
        <v>0</v>
      </c>
      <c r="H394" s="97">
        <v>0</v>
      </c>
      <c r="I394" s="240">
        <f t="shared" si="11"/>
        <v>0</v>
      </c>
    </row>
    <row r="395" spans="1:9" x14ac:dyDescent="0.15">
      <c r="A395" s="89"/>
      <c r="B395" s="214" t="s">
        <v>1084</v>
      </c>
      <c r="C395" s="89" t="s">
        <v>594</v>
      </c>
      <c r="D395" s="92">
        <v>0</v>
      </c>
      <c r="E395" s="92">
        <v>0</v>
      </c>
      <c r="F395" s="92">
        <v>0</v>
      </c>
      <c r="G395" s="140">
        <v>0</v>
      </c>
      <c r="H395" s="97">
        <v>0</v>
      </c>
      <c r="I395" s="240">
        <f t="shared" si="11"/>
        <v>0</v>
      </c>
    </row>
    <row r="396" spans="1:9" x14ac:dyDescent="0.15">
      <c r="A396" s="89"/>
      <c r="B396" s="214" t="s">
        <v>1085</v>
      </c>
      <c r="C396" s="89" t="s">
        <v>139</v>
      </c>
      <c r="D396" s="92">
        <v>0</v>
      </c>
      <c r="E396" s="92">
        <v>0</v>
      </c>
      <c r="F396" s="92">
        <v>0</v>
      </c>
      <c r="G396" s="140">
        <v>0</v>
      </c>
      <c r="H396" s="97">
        <v>0</v>
      </c>
      <c r="I396" s="240">
        <f t="shared" si="11"/>
        <v>0</v>
      </c>
    </row>
    <row r="397" spans="1:9" x14ac:dyDescent="0.15">
      <c r="A397" s="89"/>
      <c r="B397" s="214" t="s">
        <v>1086</v>
      </c>
      <c r="C397" s="89" t="s">
        <v>140</v>
      </c>
      <c r="D397" s="92">
        <v>0</v>
      </c>
      <c r="E397" s="92">
        <v>0</v>
      </c>
      <c r="F397" s="92">
        <v>0</v>
      </c>
      <c r="G397" s="140">
        <v>0</v>
      </c>
      <c r="H397" s="97">
        <v>0</v>
      </c>
      <c r="I397" s="240">
        <f t="shared" si="11"/>
        <v>0</v>
      </c>
    </row>
    <row r="398" spans="1:9" x14ac:dyDescent="0.15">
      <c r="A398" s="89"/>
      <c r="B398" s="214" t="s">
        <v>1087</v>
      </c>
      <c r="C398" s="89" t="s">
        <v>595</v>
      </c>
      <c r="D398" s="92">
        <v>0</v>
      </c>
      <c r="E398" s="92">
        <v>0</v>
      </c>
      <c r="F398" s="92">
        <v>0</v>
      </c>
      <c r="G398" s="140">
        <v>0</v>
      </c>
      <c r="H398" s="97">
        <v>0</v>
      </c>
      <c r="I398" s="240">
        <f t="shared" si="11"/>
        <v>0</v>
      </c>
    </row>
    <row r="399" spans="1:9" x14ac:dyDescent="0.15">
      <c r="A399" s="89"/>
      <c r="B399" s="214" t="s">
        <v>1088</v>
      </c>
      <c r="C399" s="89" t="s">
        <v>597</v>
      </c>
      <c r="D399" s="92">
        <v>0</v>
      </c>
      <c r="E399" s="92">
        <v>0</v>
      </c>
      <c r="F399" s="92">
        <v>0</v>
      </c>
      <c r="G399" s="140">
        <v>0</v>
      </c>
      <c r="H399" s="97">
        <v>0</v>
      </c>
      <c r="I399" s="240">
        <f t="shared" si="11"/>
        <v>0</v>
      </c>
    </row>
    <row r="400" spans="1:9" x14ac:dyDescent="0.15">
      <c r="A400" s="89"/>
      <c r="B400" s="214" t="s">
        <v>598</v>
      </c>
      <c r="C400" s="89" t="s">
        <v>603</v>
      </c>
      <c r="D400" s="92">
        <v>0</v>
      </c>
      <c r="E400" s="92">
        <v>0</v>
      </c>
      <c r="F400" s="92">
        <v>0</v>
      </c>
      <c r="G400" s="140">
        <v>0</v>
      </c>
      <c r="H400" s="97">
        <v>0</v>
      </c>
      <c r="I400" s="240">
        <f t="shared" si="11"/>
        <v>0</v>
      </c>
    </row>
    <row r="401" spans="1:9" x14ac:dyDescent="0.15">
      <c r="A401" s="89"/>
      <c r="B401" s="214" t="s">
        <v>599</v>
      </c>
      <c r="C401" s="89" t="s">
        <v>107</v>
      </c>
      <c r="D401" s="92">
        <v>0</v>
      </c>
      <c r="E401" s="92">
        <v>0</v>
      </c>
      <c r="F401" s="92">
        <v>0</v>
      </c>
      <c r="G401" s="140">
        <v>0</v>
      </c>
      <c r="H401" s="97">
        <v>0</v>
      </c>
      <c r="I401" s="240">
        <f t="shared" si="11"/>
        <v>0</v>
      </c>
    </row>
    <row r="402" spans="1:9" x14ac:dyDescent="0.15">
      <c r="A402" s="89"/>
      <c r="B402" s="214" t="s">
        <v>600</v>
      </c>
      <c r="C402" s="89" t="s">
        <v>108</v>
      </c>
      <c r="D402" s="92">
        <v>0</v>
      </c>
      <c r="E402" s="92">
        <v>0</v>
      </c>
      <c r="F402" s="92">
        <v>0</v>
      </c>
      <c r="G402" s="140">
        <v>0</v>
      </c>
      <c r="H402" s="97">
        <v>0</v>
      </c>
      <c r="I402" s="240">
        <f t="shared" si="11"/>
        <v>0</v>
      </c>
    </row>
    <row r="403" spans="1:9" x14ac:dyDescent="0.15">
      <c r="A403" s="89"/>
      <c r="B403" s="214" t="s">
        <v>601</v>
      </c>
      <c r="C403" s="89" t="s">
        <v>109</v>
      </c>
      <c r="D403" s="92">
        <v>0</v>
      </c>
      <c r="E403" s="92">
        <v>0</v>
      </c>
      <c r="F403" s="92">
        <v>0</v>
      </c>
      <c r="G403" s="140">
        <v>0</v>
      </c>
      <c r="H403" s="97">
        <v>0</v>
      </c>
      <c r="I403" s="240">
        <f t="shared" si="11"/>
        <v>0</v>
      </c>
    </row>
    <row r="404" spans="1:9" x14ac:dyDescent="0.15">
      <c r="A404" s="89"/>
      <c r="B404" s="214" t="s">
        <v>1053</v>
      </c>
      <c r="C404" s="89" t="s">
        <v>110</v>
      </c>
      <c r="D404" s="92">
        <v>0</v>
      </c>
      <c r="E404" s="92">
        <v>0</v>
      </c>
      <c r="F404" s="92">
        <v>0</v>
      </c>
      <c r="G404" s="140">
        <v>0</v>
      </c>
      <c r="H404" s="97">
        <v>0</v>
      </c>
      <c r="I404" s="240">
        <f t="shared" si="11"/>
        <v>0</v>
      </c>
    </row>
    <row r="405" spans="1:9" x14ac:dyDescent="0.15">
      <c r="A405" s="89"/>
      <c r="B405" s="214" t="s">
        <v>602</v>
      </c>
      <c r="C405" s="89" t="s">
        <v>111</v>
      </c>
      <c r="D405" s="92">
        <v>0</v>
      </c>
      <c r="E405" s="92">
        <v>0</v>
      </c>
      <c r="F405" s="92">
        <v>0</v>
      </c>
      <c r="G405" s="140">
        <v>0</v>
      </c>
      <c r="H405" s="97">
        <v>0</v>
      </c>
      <c r="I405" s="240">
        <f t="shared" si="11"/>
        <v>0</v>
      </c>
    </row>
    <row r="406" spans="1:9" x14ac:dyDescent="0.15">
      <c r="A406" s="89"/>
      <c r="B406" s="214" t="s">
        <v>1054</v>
      </c>
      <c r="C406" s="89" t="s">
        <v>114</v>
      </c>
      <c r="D406" s="92">
        <v>0</v>
      </c>
      <c r="E406" s="92">
        <v>0</v>
      </c>
      <c r="F406" s="92">
        <v>0</v>
      </c>
      <c r="G406" s="140">
        <v>0</v>
      </c>
      <c r="H406" s="97">
        <v>0</v>
      </c>
      <c r="I406" s="240">
        <f t="shared" si="11"/>
        <v>0</v>
      </c>
    </row>
    <row r="407" spans="1:9" x14ac:dyDescent="0.15">
      <c r="A407" s="89"/>
      <c r="B407" s="214" t="s">
        <v>451</v>
      </c>
      <c r="C407" s="89" t="s">
        <v>119</v>
      </c>
      <c r="D407" s="92">
        <v>0</v>
      </c>
      <c r="E407" s="92">
        <v>0</v>
      </c>
      <c r="F407" s="92">
        <v>0</v>
      </c>
      <c r="G407" s="140">
        <v>0</v>
      </c>
      <c r="H407" s="97">
        <v>0</v>
      </c>
      <c r="I407" s="240">
        <f t="shared" si="11"/>
        <v>0</v>
      </c>
    </row>
    <row r="408" spans="1:9" x14ac:dyDescent="0.15">
      <c r="A408" s="89"/>
      <c r="B408" s="214" t="s">
        <v>447</v>
      </c>
      <c r="C408" s="89" t="s">
        <v>121</v>
      </c>
      <c r="D408" s="92">
        <v>0</v>
      </c>
      <c r="E408" s="92">
        <v>0</v>
      </c>
      <c r="F408" s="92">
        <v>0</v>
      </c>
      <c r="G408" s="140">
        <v>0</v>
      </c>
      <c r="H408" s="97">
        <v>0</v>
      </c>
      <c r="I408" s="240">
        <f t="shared" si="11"/>
        <v>0</v>
      </c>
    </row>
    <row r="409" spans="1:9" x14ac:dyDescent="0.15">
      <c r="A409" s="89"/>
      <c r="B409" s="214" t="s">
        <v>1055</v>
      </c>
      <c r="C409" s="89" t="s">
        <v>127</v>
      </c>
      <c r="D409" s="92">
        <v>0</v>
      </c>
      <c r="E409" s="92">
        <v>0</v>
      </c>
      <c r="F409" s="92">
        <v>0</v>
      </c>
      <c r="G409" s="140">
        <v>0</v>
      </c>
      <c r="H409" s="97">
        <v>0</v>
      </c>
      <c r="I409" s="240">
        <f t="shared" si="11"/>
        <v>0</v>
      </c>
    </row>
    <row r="410" spans="1:9" x14ac:dyDescent="0.15">
      <c r="A410" s="89"/>
      <c r="B410" s="214" t="s">
        <v>123</v>
      </c>
      <c r="C410" s="89" t="s">
        <v>128</v>
      </c>
      <c r="D410" s="92">
        <v>0</v>
      </c>
      <c r="E410" s="92">
        <v>0</v>
      </c>
      <c r="F410" s="92">
        <v>0</v>
      </c>
      <c r="G410" s="140">
        <v>0</v>
      </c>
      <c r="H410" s="97">
        <v>0</v>
      </c>
      <c r="I410" s="240">
        <f t="shared" si="11"/>
        <v>0</v>
      </c>
    </row>
    <row r="411" spans="1:9" x14ac:dyDescent="0.15">
      <c r="A411" s="89"/>
      <c r="B411" s="214" t="s">
        <v>124</v>
      </c>
      <c r="C411" s="89" t="s">
        <v>129</v>
      </c>
      <c r="D411" s="92">
        <v>0</v>
      </c>
      <c r="E411" s="92">
        <v>0</v>
      </c>
      <c r="F411" s="92">
        <v>0</v>
      </c>
      <c r="G411" s="140">
        <v>0</v>
      </c>
      <c r="H411" s="97">
        <v>0</v>
      </c>
      <c r="I411" s="240">
        <f t="shared" si="11"/>
        <v>0</v>
      </c>
    </row>
    <row r="412" spans="1:9" ht="11.25" thickBot="1" x14ac:dyDescent="0.2">
      <c r="A412" s="89"/>
      <c r="B412" s="214" t="s">
        <v>125</v>
      </c>
      <c r="C412" s="89" t="s">
        <v>130</v>
      </c>
      <c r="D412" s="92">
        <v>0</v>
      </c>
      <c r="E412" s="92">
        <v>0</v>
      </c>
      <c r="F412" s="92">
        <v>0</v>
      </c>
      <c r="G412" s="140">
        <v>0</v>
      </c>
      <c r="H412" s="97">
        <v>0</v>
      </c>
      <c r="I412" s="240">
        <f t="shared" si="11"/>
        <v>0</v>
      </c>
    </row>
    <row r="413" spans="1:9" ht="12" thickTop="1" thickBot="1" x14ac:dyDescent="0.2">
      <c r="A413" s="89"/>
      <c r="B413" s="214"/>
      <c r="C413" s="89" t="s">
        <v>182</v>
      </c>
      <c r="D413" s="111">
        <f>SUM(D381:D412)</f>
        <v>0</v>
      </c>
      <c r="E413" s="111">
        <f>SUM(E381:E412)</f>
        <v>0</v>
      </c>
      <c r="F413" s="111">
        <f>SUM(F381:F412)</f>
        <v>0</v>
      </c>
      <c r="G413" s="111">
        <f>SUM(G381:G412)</f>
        <v>0</v>
      </c>
      <c r="H413" s="111">
        <f>SUM(H381:H412)</f>
        <v>0</v>
      </c>
      <c r="I413" s="111">
        <f t="shared" si="11"/>
        <v>0</v>
      </c>
    </row>
    <row r="414" spans="1:9" ht="11.25" thickTop="1" x14ac:dyDescent="0.15">
      <c r="A414" s="89"/>
      <c r="B414" s="89"/>
      <c r="C414" s="89"/>
      <c r="D414" s="3"/>
      <c r="E414" s="3"/>
      <c r="F414" s="3"/>
      <c r="G414" s="3"/>
      <c r="H414" s="3"/>
      <c r="I414" s="128"/>
    </row>
    <row r="415" spans="1:9" x14ac:dyDescent="0.15">
      <c r="A415" s="215" t="s">
        <v>183</v>
      </c>
      <c r="B415" s="89"/>
      <c r="C415" s="89"/>
      <c r="D415" s="3"/>
      <c r="E415" s="3"/>
      <c r="F415" s="3"/>
      <c r="G415" s="3"/>
      <c r="H415" s="3"/>
      <c r="I415" s="128"/>
    </row>
    <row r="416" spans="1:9" x14ac:dyDescent="0.15">
      <c r="B416" s="214" t="s">
        <v>1048</v>
      </c>
      <c r="C416" s="89" t="s">
        <v>1186</v>
      </c>
      <c r="D416" s="95">
        <v>0</v>
      </c>
      <c r="E416" s="95">
        <v>0</v>
      </c>
      <c r="F416" s="95">
        <v>0</v>
      </c>
      <c r="G416" s="95">
        <v>0</v>
      </c>
      <c r="H416" s="97">
        <v>0</v>
      </c>
      <c r="I416" s="240">
        <f t="shared" ref="I416:I448" si="12">SUM(G416+H416)</f>
        <v>0</v>
      </c>
    </row>
    <row r="417" spans="1:9" x14ac:dyDescent="0.15">
      <c r="A417" s="89"/>
      <c r="B417" s="214" t="s">
        <v>1049</v>
      </c>
      <c r="C417" s="89" t="s">
        <v>1474</v>
      </c>
      <c r="D417" s="95">
        <v>0</v>
      </c>
      <c r="E417" s="95">
        <v>0</v>
      </c>
      <c r="F417" s="95">
        <v>0</v>
      </c>
      <c r="G417" s="95">
        <v>0</v>
      </c>
      <c r="H417" s="97">
        <v>0</v>
      </c>
      <c r="I417" s="240">
        <f t="shared" si="12"/>
        <v>0</v>
      </c>
    </row>
    <row r="418" spans="1:9" x14ac:dyDescent="0.15">
      <c r="A418" s="89"/>
      <c r="B418" s="214" t="s">
        <v>1050</v>
      </c>
      <c r="C418" s="89" t="s">
        <v>72</v>
      </c>
      <c r="D418" s="92">
        <v>0</v>
      </c>
      <c r="E418" s="92">
        <v>0</v>
      </c>
      <c r="F418" s="92">
        <v>0</v>
      </c>
      <c r="G418" s="140">
        <v>0</v>
      </c>
      <c r="H418" s="97">
        <v>0</v>
      </c>
      <c r="I418" s="240">
        <f t="shared" si="12"/>
        <v>0</v>
      </c>
    </row>
    <row r="419" spans="1:9" x14ac:dyDescent="0.15">
      <c r="A419" s="89"/>
      <c r="B419" s="214" t="s">
        <v>1051</v>
      </c>
      <c r="C419" s="89" t="s">
        <v>73</v>
      </c>
      <c r="D419" s="92">
        <v>0</v>
      </c>
      <c r="E419" s="92">
        <v>0</v>
      </c>
      <c r="F419" s="92">
        <v>0</v>
      </c>
      <c r="G419" s="140">
        <v>0</v>
      </c>
      <c r="H419" s="97">
        <v>0</v>
      </c>
      <c r="I419" s="240">
        <f t="shared" si="12"/>
        <v>0</v>
      </c>
    </row>
    <row r="420" spans="1:9" x14ac:dyDescent="0.15">
      <c r="A420" s="89"/>
      <c r="B420" s="214" t="s">
        <v>74</v>
      </c>
      <c r="C420" s="89" t="s">
        <v>75</v>
      </c>
      <c r="D420" s="92">
        <v>0</v>
      </c>
      <c r="E420" s="92">
        <v>0</v>
      </c>
      <c r="F420" s="92">
        <v>0</v>
      </c>
      <c r="G420" s="140">
        <v>0</v>
      </c>
      <c r="H420" s="97">
        <v>0</v>
      </c>
      <c r="I420" s="240">
        <f t="shared" si="12"/>
        <v>0</v>
      </c>
    </row>
    <row r="421" spans="1:9" x14ac:dyDescent="0.15">
      <c r="A421" s="89"/>
      <c r="B421" s="214" t="s">
        <v>76</v>
      </c>
      <c r="C421" s="89" t="s">
        <v>77</v>
      </c>
      <c r="D421" s="92">
        <v>0</v>
      </c>
      <c r="E421" s="92">
        <v>0</v>
      </c>
      <c r="F421" s="92">
        <v>0</v>
      </c>
      <c r="G421" s="140">
        <v>0</v>
      </c>
      <c r="H421" s="97">
        <v>0</v>
      </c>
      <c r="I421" s="240">
        <f t="shared" si="12"/>
        <v>0</v>
      </c>
    </row>
    <row r="422" spans="1:9" x14ac:dyDescent="0.15">
      <c r="A422" s="89"/>
      <c r="B422" s="214" t="s">
        <v>1052</v>
      </c>
      <c r="C422" s="89" t="s">
        <v>78</v>
      </c>
      <c r="D422" s="92">
        <v>0</v>
      </c>
      <c r="E422" s="92">
        <v>0</v>
      </c>
      <c r="F422" s="92">
        <v>0</v>
      </c>
      <c r="G422" s="140">
        <v>0</v>
      </c>
      <c r="H422" s="97">
        <v>0</v>
      </c>
      <c r="I422" s="240">
        <f t="shared" si="12"/>
        <v>0</v>
      </c>
    </row>
    <row r="423" spans="1:9" x14ac:dyDescent="0.15">
      <c r="A423" s="89"/>
      <c r="B423" s="214" t="s">
        <v>81</v>
      </c>
      <c r="C423" s="89" t="s">
        <v>88</v>
      </c>
      <c r="D423" s="92">
        <v>0</v>
      </c>
      <c r="E423" s="92">
        <v>0</v>
      </c>
      <c r="F423" s="92">
        <v>0</v>
      </c>
      <c r="G423" s="140">
        <v>0</v>
      </c>
      <c r="H423" s="97">
        <v>0</v>
      </c>
      <c r="I423" s="240">
        <f t="shared" si="12"/>
        <v>0</v>
      </c>
    </row>
    <row r="424" spans="1:9" x14ac:dyDescent="0.15">
      <c r="A424" s="89"/>
      <c r="B424" s="214" t="s">
        <v>82</v>
      </c>
      <c r="C424" s="89" t="s">
        <v>89</v>
      </c>
      <c r="D424" s="92">
        <v>0</v>
      </c>
      <c r="E424" s="92">
        <v>0</v>
      </c>
      <c r="F424" s="92">
        <v>0</v>
      </c>
      <c r="G424" s="140">
        <v>0</v>
      </c>
      <c r="H424" s="97">
        <v>0</v>
      </c>
      <c r="I424" s="240">
        <f t="shared" si="12"/>
        <v>0</v>
      </c>
    </row>
    <row r="425" spans="1:9" x14ac:dyDescent="0.15">
      <c r="A425" s="89"/>
      <c r="B425" s="214" t="s">
        <v>86</v>
      </c>
      <c r="C425" s="89" t="s">
        <v>1080</v>
      </c>
      <c r="D425" s="92">
        <v>0</v>
      </c>
      <c r="E425" s="92">
        <v>0</v>
      </c>
      <c r="F425" s="92">
        <v>0</v>
      </c>
      <c r="G425" s="140">
        <v>0</v>
      </c>
      <c r="H425" s="97">
        <v>0</v>
      </c>
      <c r="I425" s="240">
        <f t="shared" si="12"/>
        <v>0</v>
      </c>
    </row>
    <row r="426" spans="1:9" x14ac:dyDescent="0.15">
      <c r="A426" s="89"/>
      <c r="B426" s="333" t="s">
        <v>485</v>
      </c>
      <c r="C426" s="286" t="s">
        <v>508</v>
      </c>
      <c r="D426" s="92">
        <v>0</v>
      </c>
      <c r="E426" s="92">
        <v>0</v>
      </c>
      <c r="F426" s="92">
        <v>0</v>
      </c>
      <c r="G426" s="140">
        <v>0</v>
      </c>
      <c r="H426" s="97">
        <v>0</v>
      </c>
      <c r="I426" s="240">
        <f t="shared" si="12"/>
        <v>0</v>
      </c>
    </row>
    <row r="427" spans="1:9" x14ac:dyDescent="0.15">
      <c r="A427" s="89"/>
      <c r="B427" s="214" t="s">
        <v>1081</v>
      </c>
      <c r="C427" s="89" t="s">
        <v>591</v>
      </c>
      <c r="D427" s="92">
        <v>0</v>
      </c>
      <c r="E427" s="92">
        <v>0</v>
      </c>
      <c r="F427" s="92">
        <v>0</v>
      </c>
      <c r="G427" s="140">
        <v>0</v>
      </c>
      <c r="H427" s="97">
        <v>0</v>
      </c>
      <c r="I427" s="240">
        <f t="shared" si="12"/>
        <v>0</v>
      </c>
    </row>
    <row r="428" spans="1:9" x14ac:dyDescent="0.15">
      <c r="A428" s="89"/>
      <c r="B428" s="214" t="s">
        <v>1082</v>
      </c>
      <c r="C428" s="89" t="s">
        <v>592</v>
      </c>
      <c r="D428" s="92">
        <v>0</v>
      </c>
      <c r="E428" s="92">
        <v>0</v>
      </c>
      <c r="F428" s="92">
        <v>0</v>
      </c>
      <c r="G428" s="140">
        <v>0</v>
      </c>
      <c r="H428" s="97">
        <v>0</v>
      </c>
      <c r="I428" s="240">
        <f t="shared" si="12"/>
        <v>0</v>
      </c>
    </row>
    <row r="429" spans="1:9" x14ac:dyDescent="0.15">
      <c r="A429" s="89"/>
      <c r="B429" s="214" t="s">
        <v>1083</v>
      </c>
      <c r="C429" s="89" t="s">
        <v>593</v>
      </c>
      <c r="D429" s="92">
        <v>0</v>
      </c>
      <c r="E429" s="92">
        <v>0</v>
      </c>
      <c r="F429" s="92">
        <v>0</v>
      </c>
      <c r="G429" s="140">
        <v>0</v>
      </c>
      <c r="H429" s="97">
        <v>0</v>
      </c>
      <c r="I429" s="240">
        <f t="shared" si="12"/>
        <v>0</v>
      </c>
    </row>
    <row r="430" spans="1:9" x14ac:dyDescent="0.15">
      <c r="A430" s="89"/>
      <c r="B430" s="214" t="s">
        <v>1084</v>
      </c>
      <c r="C430" s="89" t="s">
        <v>594</v>
      </c>
      <c r="D430" s="92">
        <v>0</v>
      </c>
      <c r="E430" s="92">
        <v>0</v>
      </c>
      <c r="F430" s="92">
        <v>0</v>
      </c>
      <c r="G430" s="140">
        <v>0</v>
      </c>
      <c r="H430" s="97">
        <v>0</v>
      </c>
      <c r="I430" s="240">
        <f t="shared" si="12"/>
        <v>0</v>
      </c>
    </row>
    <row r="431" spans="1:9" x14ac:dyDescent="0.15">
      <c r="A431" s="89"/>
      <c r="B431" s="214" t="s">
        <v>1085</v>
      </c>
      <c r="C431" s="89" t="s">
        <v>139</v>
      </c>
      <c r="D431" s="92">
        <v>0</v>
      </c>
      <c r="E431" s="92">
        <v>0</v>
      </c>
      <c r="F431" s="92">
        <v>0</v>
      </c>
      <c r="G431" s="140">
        <v>0</v>
      </c>
      <c r="H431" s="97">
        <v>0</v>
      </c>
      <c r="I431" s="240">
        <f t="shared" si="12"/>
        <v>0</v>
      </c>
    </row>
    <row r="432" spans="1:9" x14ac:dyDescent="0.15">
      <c r="A432" s="89"/>
      <c r="B432" s="214" t="s">
        <v>1086</v>
      </c>
      <c r="C432" s="89" t="s">
        <v>140</v>
      </c>
      <c r="D432" s="92">
        <v>0</v>
      </c>
      <c r="E432" s="92">
        <v>0</v>
      </c>
      <c r="F432" s="92">
        <v>0</v>
      </c>
      <c r="G432" s="140">
        <v>0</v>
      </c>
      <c r="H432" s="97">
        <v>0</v>
      </c>
      <c r="I432" s="240">
        <f t="shared" si="12"/>
        <v>0</v>
      </c>
    </row>
    <row r="433" spans="1:9" x14ac:dyDescent="0.15">
      <c r="A433" s="89"/>
      <c r="B433" s="214" t="s">
        <v>1087</v>
      </c>
      <c r="C433" s="89" t="s">
        <v>595</v>
      </c>
      <c r="D433" s="92">
        <v>0</v>
      </c>
      <c r="E433" s="92">
        <v>0</v>
      </c>
      <c r="F433" s="92">
        <v>0</v>
      </c>
      <c r="G433" s="140">
        <v>0</v>
      </c>
      <c r="H433" s="97">
        <v>0</v>
      </c>
      <c r="I433" s="240">
        <f t="shared" si="12"/>
        <v>0</v>
      </c>
    </row>
    <row r="434" spans="1:9" x14ac:dyDescent="0.15">
      <c r="A434" s="89"/>
      <c r="B434" s="214" t="s">
        <v>1088</v>
      </c>
      <c r="C434" s="89" t="s">
        <v>597</v>
      </c>
      <c r="D434" s="92">
        <v>0</v>
      </c>
      <c r="E434" s="92">
        <v>0</v>
      </c>
      <c r="F434" s="92">
        <v>0</v>
      </c>
      <c r="G434" s="140">
        <v>0</v>
      </c>
      <c r="H434" s="97">
        <v>0</v>
      </c>
      <c r="I434" s="240">
        <f t="shared" si="12"/>
        <v>0</v>
      </c>
    </row>
    <row r="435" spans="1:9" x14ac:dyDescent="0.15">
      <c r="A435" s="89"/>
      <c r="B435" s="214" t="s">
        <v>598</v>
      </c>
      <c r="C435" s="89" t="s">
        <v>603</v>
      </c>
      <c r="D435" s="92">
        <v>0</v>
      </c>
      <c r="E435" s="92">
        <v>0</v>
      </c>
      <c r="F435" s="92">
        <v>0</v>
      </c>
      <c r="G435" s="140">
        <v>0</v>
      </c>
      <c r="H435" s="97">
        <v>0</v>
      </c>
      <c r="I435" s="240">
        <f t="shared" si="12"/>
        <v>0</v>
      </c>
    </row>
    <row r="436" spans="1:9" x14ac:dyDescent="0.15">
      <c r="A436" s="89"/>
      <c r="B436" s="214" t="s">
        <v>599</v>
      </c>
      <c r="C436" s="89" t="s">
        <v>107</v>
      </c>
      <c r="D436" s="92">
        <v>0</v>
      </c>
      <c r="E436" s="92">
        <v>0</v>
      </c>
      <c r="F436" s="92">
        <v>0</v>
      </c>
      <c r="G436" s="140">
        <v>0</v>
      </c>
      <c r="H436" s="97">
        <v>0</v>
      </c>
      <c r="I436" s="240">
        <f t="shared" si="12"/>
        <v>0</v>
      </c>
    </row>
    <row r="437" spans="1:9" x14ac:dyDescent="0.15">
      <c r="A437" s="89"/>
      <c r="B437" s="214" t="s">
        <v>600</v>
      </c>
      <c r="C437" s="89" t="s">
        <v>108</v>
      </c>
      <c r="D437" s="92">
        <v>0</v>
      </c>
      <c r="E437" s="92">
        <v>0</v>
      </c>
      <c r="F437" s="92">
        <v>0</v>
      </c>
      <c r="G437" s="140">
        <v>0</v>
      </c>
      <c r="H437" s="97">
        <v>0</v>
      </c>
      <c r="I437" s="240">
        <f t="shared" si="12"/>
        <v>0</v>
      </c>
    </row>
    <row r="438" spans="1:9" x14ac:dyDescent="0.15">
      <c r="A438" s="89"/>
      <c r="B438" s="214" t="s">
        <v>601</v>
      </c>
      <c r="C438" s="89" t="s">
        <v>109</v>
      </c>
      <c r="D438" s="92">
        <v>0</v>
      </c>
      <c r="E438" s="92">
        <v>0</v>
      </c>
      <c r="F438" s="92">
        <v>0</v>
      </c>
      <c r="G438" s="140">
        <v>0</v>
      </c>
      <c r="H438" s="97">
        <v>0</v>
      </c>
      <c r="I438" s="240">
        <f t="shared" si="12"/>
        <v>0</v>
      </c>
    </row>
    <row r="439" spans="1:9" x14ac:dyDescent="0.15">
      <c r="A439" s="89"/>
      <c r="B439" s="214" t="s">
        <v>1053</v>
      </c>
      <c r="C439" s="89" t="s">
        <v>110</v>
      </c>
      <c r="D439" s="92">
        <v>0</v>
      </c>
      <c r="E439" s="92">
        <v>0</v>
      </c>
      <c r="F439" s="92">
        <v>0</v>
      </c>
      <c r="G439" s="140">
        <v>0</v>
      </c>
      <c r="H439" s="97">
        <v>0</v>
      </c>
      <c r="I439" s="240">
        <f t="shared" si="12"/>
        <v>0</v>
      </c>
    </row>
    <row r="440" spans="1:9" x14ac:dyDescent="0.15">
      <c r="A440" s="89"/>
      <c r="B440" s="214" t="s">
        <v>602</v>
      </c>
      <c r="C440" s="89" t="s">
        <v>111</v>
      </c>
      <c r="D440" s="92">
        <v>0</v>
      </c>
      <c r="E440" s="92">
        <v>0</v>
      </c>
      <c r="F440" s="92">
        <v>0</v>
      </c>
      <c r="G440" s="140">
        <v>0</v>
      </c>
      <c r="H440" s="97">
        <v>0</v>
      </c>
      <c r="I440" s="240">
        <f t="shared" si="12"/>
        <v>0</v>
      </c>
    </row>
    <row r="441" spans="1:9" x14ac:dyDescent="0.15">
      <c r="A441" s="89"/>
      <c r="B441" s="214" t="s">
        <v>1054</v>
      </c>
      <c r="C441" s="89" t="s">
        <v>114</v>
      </c>
      <c r="D441" s="92">
        <v>0</v>
      </c>
      <c r="E441" s="92">
        <v>0</v>
      </c>
      <c r="F441" s="92">
        <v>0</v>
      </c>
      <c r="G441" s="140">
        <v>0</v>
      </c>
      <c r="H441" s="97">
        <v>0</v>
      </c>
      <c r="I441" s="240">
        <f t="shared" si="12"/>
        <v>0</v>
      </c>
    </row>
    <row r="442" spans="1:9" x14ac:dyDescent="0.15">
      <c r="A442" s="89"/>
      <c r="B442" s="214" t="s">
        <v>451</v>
      </c>
      <c r="C442" s="89" t="s">
        <v>119</v>
      </c>
      <c r="D442" s="92">
        <v>0</v>
      </c>
      <c r="E442" s="92">
        <v>0</v>
      </c>
      <c r="F442" s="92">
        <v>0</v>
      </c>
      <c r="G442" s="140">
        <v>0</v>
      </c>
      <c r="H442" s="97">
        <v>0</v>
      </c>
      <c r="I442" s="240">
        <f t="shared" si="12"/>
        <v>0</v>
      </c>
    </row>
    <row r="443" spans="1:9" x14ac:dyDescent="0.15">
      <c r="A443" s="89"/>
      <c r="B443" s="214" t="s">
        <v>447</v>
      </c>
      <c r="C443" s="89" t="s">
        <v>121</v>
      </c>
      <c r="D443" s="92">
        <v>0</v>
      </c>
      <c r="E443" s="92">
        <v>0</v>
      </c>
      <c r="F443" s="92">
        <v>0</v>
      </c>
      <c r="G443" s="140">
        <v>0</v>
      </c>
      <c r="H443" s="97">
        <v>0</v>
      </c>
      <c r="I443" s="240">
        <f t="shared" si="12"/>
        <v>0</v>
      </c>
    </row>
    <row r="444" spans="1:9" x14ac:dyDescent="0.15">
      <c r="A444" s="89"/>
      <c r="B444" s="214" t="s">
        <v>1055</v>
      </c>
      <c r="C444" s="89" t="s">
        <v>127</v>
      </c>
      <c r="D444" s="92">
        <v>0</v>
      </c>
      <c r="E444" s="92">
        <v>0</v>
      </c>
      <c r="F444" s="92">
        <v>0</v>
      </c>
      <c r="G444" s="140">
        <v>0</v>
      </c>
      <c r="H444" s="97">
        <v>0</v>
      </c>
      <c r="I444" s="240">
        <f t="shared" si="12"/>
        <v>0</v>
      </c>
    </row>
    <row r="445" spans="1:9" x14ac:dyDescent="0.15">
      <c r="A445" s="89"/>
      <c r="B445" s="214" t="s">
        <v>123</v>
      </c>
      <c r="C445" s="89" t="s">
        <v>128</v>
      </c>
      <c r="D445" s="92">
        <v>0</v>
      </c>
      <c r="E445" s="92">
        <v>0</v>
      </c>
      <c r="F445" s="92">
        <v>0</v>
      </c>
      <c r="G445" s="140">
        <v>0</v>
      </c>
      <c r="H445" s="97">
        <v>0</v>
      </c>
      <c r="I445" s="240">
        <f t="shared" si="12"/>
        <v>0</v>
      </c>
    </row>
    <row r="446" spans="1:9" x14ac:dyDescent="0.15">
      <c r="A446" s="89"/>
      <c r="B446" s="214" t="s">
        <v>124</v>
      </c>
      <c r="C446" s="89" t="s">
        <v>129</v>
      </c>
      <c r="D446" s="92">
        <v>0</v>
      </c>
      <c r="E446" s="92">
        <v>0</v>
      </c>
      <c r="F446" s="92">
        <v>0</v>
      </c>
      <c r="G446" s="140">
        <v>0</v>
      </c>
      <c r="H446" s="97">
        <v>0</v>
      </c>
      <c r="I446" s="240">
        <f t="shared" si="12"/>
        <v>0</v>
      </c>
    </row>
    <row r="447" spans="1:9" ht="11.25" thickBot="1" x14ac:dyDescent="0.2">
      <c r="A447" s="89"/>
      <c r="B447" s="214" t="s">
        <v>125</v>
      </c>
      <c r="C447" s="89" t="s">
        <v>130</v>
      </c>
      <c r="D447" s="92">
        <v>0</v>
      </c>
      <c r="E447" s="92">
        <v>0</v>
      </c>
      <c r="F447" s="92">
        <v>0</v>
      </c>
      <c r="G447" s="140">
        <v>0</v>
      </c>
      <c r="H447" s="97">
        <v>0</v>
      </c>
      <c r="I447" s="240">
        <f t="shared" si="12"/>
        <v>0</v>
      </c>
    </row>
    <row r="448" spans="1:9" ht="12" thickTop="1" thickBot="1" x14ac:dyDescent="0.2">
      <c r="A448" s="89"/>
      <c r="B448" s="214"/>
      <c r="C448" s="89" t="s">
        <v>184</v>
      </c>
      <c r="D448" s="111">
        <f>SUM(D416:D447)</f>
        <v>0</v>
      </c>
      <c r="E448" s="111">
        <f>SUM(E416:E447)</f>
        <v>0</v>
      </c>
      <c r="F448" s="111">
        <f>SUM(F416:F447)</f>
        <v>0</v>
      </c>
      <c r="G448" s="111">
        <f>SUM(G416:G447)</f>
        <v>0</v>
      </c>
      <c r="H448" s="111">
        <f>SUM(H416:H447)</f>
        <v>0</v>
      </c>
      <c r="I448" s="111">
        <f t="shared" si="12"/>
        <v>0</v>
      </c>
    </row>
    <row r="449" spans="1:9" ht="11.25" thickTop="1" x14ac:dyDescent="0.15">
      <c r="A449" s="89"/>
      <c r="B449" s="89"/>
      <c r="C449" s="89"/>
      <c r="D449" s="3"/>
      <c r="E449" s="3"/>
      <c r="F449" s="3"/>
      <c r="G449" s="3"/>
      <c r="H449" s="3"/>
      <c r="I449" s="128"/>
    </row>
    <row r="450" spans="1:9" x14ac:dyDescent="0.15">
      <c r="A450" s="215" t="s">
        <v>185</v>
      </c>
      <c r="B450" s="89"/>
      <c r="C450" s="89"/>
      <c r="D450" s="3"/>
      <c r="E450" s="3"/>
      <c r="F450" s="3"/>
      <c r="G450" s="3"/>
      <c r="H450" s="3"/>
      <c r="I450" s="128"/>
    </row>
    <row r="451" spans="1:9" x14ac:dyDescent="0.15">
      <c r="B451" s="214" t="s">
        <v>1048</v>
      </c>
      <c r="C451" s="89" t="s">
        <v>1186</v>
      </c>
      <c r="D451" s="95">
        <v>0</v>
      </c>
      <c r="E451" s="95">
        <v>0</v>
      </c>
      <c r="F451" s="95">
        <v>0</v>
      </c>
      <c r="G451" s="95">
        <v>0</v>
      </c>
      <c r="H451" s="97">
        <v>0</v>
      </c>
      <c r="I451" s="240">
        <f t="shared" ref="I451:I483" si="13">SUM(G451+H451)</f>
        <v>0</v>
      </c>
    </row>
    <row r="452" spans="1:9" x14ac:dyDescent="0.15">
      <c r="A452" s="89"/>
      <c r="B452" s="214" t="s">
        <v>1049</v>
      </c>
      <c r="C452" s="89" t="s">
        <v>1474</v>
      </c>
      <c r="D452" s="95">
        <v>0</v>
      </c>
      <c r="E452" s="95">
        <v>0</v>
      </c>
      <c r="F452" s="95">
        <v>0</v>
      </c>
      <c r="G452" s="95">
        <v>0</v>
      </c>
      <c r="H452" s="97">
        <v>0</v>
      </c>
      <c r="I452" s="240">
        <f t="shared" si="13"/>
        <v>0</v>
      </c>
    </row>
    <row r="453" spans="1:9" x14ac:dyDescent="0.15">
      <c r="A453" s="89"/>
      <c r="B453" s="214" t="s">
        <v>1050</v>
      </c>
      <c r="C453" s="89" t="s">
        <v>72</v>
      </c>
      <c r="D453" s="92">
        <v>0</v>
      </c>
      <c r="E453" s="92">
        <v>0</v>
      </c>
      <c r="F453" s="92">
        <v>0</v>
      </c>
      <c r="G453" s="140">
        <v>0</v>
      </c>
      <c r="H453" s="97">
        <v>0</v>
      </c>
      <c r="I453" s="240">
        <f t="shared" si="13"/>
        <v>0</v>
      </c>
    </row>
    <row r="454" spans="1:9" x14ac:dyDescent="0.15">
      <c r="A454" s="89"/>
      <c r="B454" s="214" t="s">
        <v>1051</v>
      </c>
      <c r="C454" s="89" t="s">
        <v>73</v>
      </c>
      <c r="D454" s="92">
        <v>0</v>
      </c>
      <c r="E454" s="92">
        <v>0</v>
      </c>
      <c r="F454" s="92">
        <v>0</v>
      </c>
      <c r="G454" s="140">
        <v>0</v>
      </c>
      <c r="H454" s="97">
        <v>0</v>
      </c>
      <c r="I454" s="240">
        <f t="shared" si="13"/>
        <v>0</v>
      </c>
    </row>
    <row r="455" spans="1:9" x14ac:dyDescent="0.15">
      <c r="A455" s="89"/>
      <c r="B455" s="214" t="s">
        <v>74</v>
      </c>
      <c r="C455" s="89" t="s">
        <v>75</v>
      </c>
      <c r="D455" s="92">
        <v>0</v>
      </c>
      <c r="E455" s="92">
        <v>0</v>
      </c>
      <c r="F455" s="92">
        <v>0</v>
      </c>
      <c r="G455" s="140">
        <v>0</v>
      </c>
      <c r="H455" s="97">
        <v>0</v>
      </c>
      <c r="I455" s="240">
        <f t="shared" si="13"/>
        <v>0</v>
      </c>
    </row>
    <row r="456" spans="1:9" x14ac:dyDescent="0.15">
      <c r="A456" s="89"/>
      <c r="B456" s="214" t="s">
        <v>76</v>
      </c>
      <c r="C456" s="89" t="s">
        <v>77</v>
      </c>
      <c r="D456" s="92">
        <v>0</v>
      </c>
      <c r="E456" s="92">
        <v>0</v>
      </c>
      <c r="F456" s="92">
        <v>0</v>
      </c>
      <c r="G456" s="140">
        <v>0</v>
      </c>
      <c r="H456" s="97">
        <v>0</v>
      </c>
      <c r="I456" s="240">
        <f t="shared" si="13"/>
        <v>0</v>
      </c>
    </row>
    <row r="457" spans="1:9" x14ac:dyDescent="0.15">
      <c r="A457" s="89"/>
      <c r="B457" s="214" t="s">
        <v>1052</v>
      </c>
      <c r="C457" s="89" t="s">
        <v>78</v>
      </c>
      <c r="D457" s="92">
        <v>0</v>
      </c>
      <c r="E457" s="92">
        <v>0</v>
      </c>
      <c r="F457" s="92">
        <v>0</v>
      </c>
      <c r="G457" s="140">
        <v>0</v>
      </c>
      <c r="H457" s="97">
        <v>0</v>
      </c>
      <c r="I457" s="240">
        <f t="shared" si="13"/>
        <v>0</v>
      </c>
    </row>
    <row r="458" spans="1:9" x14ac:dyDescent="0.15">
      <c r="A458" s="89"/>
      <c r="B458" s="214" t="s">
        <v>81</v>
      </c>
      <c r="C458" s="89" t="s">
        <v>88</v>
      </c>
      <c r="D458" s="92">
        <v>0</v>
      </c>
      <c r="E458" s="92">
        <v>0</v>
      </c>
      <c r="F458" s="92">
        <v>0</v>
      </c>
      <c r="G458" s="140">
        <v>0</v>
      </c>
      <c r="H458" s="97">
        <v>0</v>
      </c>
      <c r="I458" s="240">
        <f t="shared" si="13"/>
        <v>0</v>
      </c>
    </row>
    <row r="459" spans="1:9" x14ac:dyDescent="0.15">
      <c r="A459" s="89"/>
      <c r="B459" s="214" t="s">
        <v>82</v>
      </c>
      <c r="C459" s="89" t="s">
        <v>89</v>
      </c>
      <c r="D459" s="92">
        <v>0</v>
      </c>
      <c r="E459" s="92">
        <v>0</v>
      </c>
      <c r="F459" s="92">
        <v>0</v>
      </c>
      <c r="G459" s="140">
        <v>0</v>
      </c>
      <c r="H459" s="97">
        <v>0</v>
      </c>
      <c r="I459" s="240">
        <f t="shared" si="13"/>
        <v>0</v>
      </c>
    </row>
    <row r="460" spans="1:9" x14ac:dyDescent="0.15">
      <c r="A460" s="89"/>
      <c r="B460" s="214" t="s">
        <v>86</v>
      </c>
      <c r="C460" s="89" t="s">
        <v>1080</v>
      </c>
      <c r="D460" s="92">
        <v>0</v>
      </c>
      <c r="E460" s="92">
        <v>0</v>
      </c>
      <c r="F460" s="92">
        <v>0</v>
      </c>
      <c r="G460" s="140">
        <v>0</v>
      </c>
      <c r="H460" s="97">
        <v>0</v>
      </c>
      <c r="I460" s="240">
        <f t="shared" si="13"/>
        <v>0</v>
      </c>
    </row>
    <row r="461" spans="1:9" x14ac:dyDescent="0.15">
      <c r="A461" s="89"/>
      <c r="B461" s="333" t="s">
        <v>485</v>
      </c>
      <c r="C461" s="286" t="s">
        <v>508</v>
      </c>
      <c r="D461" s="92">
        <v>0</v>
      </c>
      <c r="E461" s="92">
        <v>0</v>
      </c>
      <c r="F461" s="92">
        <v>0</v>
      </c>
      <c r="G461" s="140">
        <v>0</v>
      </c>
      <c r="H461" s="97">
        <v>0</v>
      </c>
      <c r="I461" s="240">
        <f t="shared" si="13"/>
        <v>0</v>
      </c>
    </row>
    <row r="462" spans="1:9" x14ac:dyDescent="0.15">
      <c r="A462" s="89"/>
      <c r="B462" s="214" t="s">
        <v>1081</v>
      </c>
      <c r="C462" s="89" t="s">
        <v>591</v>
      </c>
      <c r="D462" s="92">
        <v>0</v>
      </c>
      <c r="E462" s="92">
        <v>0</v>
      </c>
      <c r="F462" s="92">
        <v>0</v>
      </c>
      <c r="G462" s="140">
        <v>0</v>
      </c>
      <c r="H462" s="97">
        <v>0</v>
      </c>
      <c r="I462" s="240">
        <f t="shared" si="13"/>
        <v>0</v>
      </c>
    </row>
    <row r="463" spans="1:9" x14ac:dyDescent="0.15">
      <c r="A463" s="89"/>
      <c r="B463" s="214" t="s">
        <v>1082</v>
      </c>
      <c r="C463" s="89" t="s">
        <v>592</v>
      </c>
      <c r="D463" s="92">
        <v>0</v>
      </c>
      <c r="E463" s="92">
        <v>0</v>
      </c>
      <c r="F463" s="92">
        <v>0</v>
      </c>
      <c r="G463" s="140">
        <v>0</v>
      </c>
      <c r="H463" s="97">
        <v>0</v>
      </c>
      <c r="I463" s="240">
        <f t="shared" si="13"/>
        <v>0</v>
      </c>
    </row>
    <row r="464" spans="1:9" x14ac:dyDescent="0.15">
      <c r="A464" s="89"/>
      <c r="B464" s="214" t="s">
        <v>1083</v>
      </c>
      <c r="C464" s="89" t="s">
        <v>593</v>
      </c>
      <c r="D464" s="92">
        <v>0</v>
      </c>
      <c r="E464" s="92">
        <v>0</v>
      </c>
      <c r="F464" s="92">
        <v>0</v>
      </c>
      <c r="G464" s="140">
        <v>0</v>
      </c>
      <c r="H464" s="97">
        <v>0</v>
      </c>
      <c r="I464" s="240">
        <f t="shared" si="13"/>
        <v>0</v>
      </c>
    </row>
    <row r="465" spans="1:9" x14ac:dyDescent="0.15">
      <c r="A465" s="89"/>
      <c r="B465" s="214" t="s">
        <v>1084</v>
      </c>
      <c r="C465" s="89" t="s">
        <v>594</v>
      </c>
      <c r="D465" s="92">
        <v>0</v>
      </c>
      <c r="E465" s="92">
        <v>0</v>
      </c>
      <c r="F465" s="92">
        <v>0</v>
      </c>
      <c r="G465" s="140">
        <v>0</v>
      </c>
      <c r="H465" s="97">
        <v>0</v>
      </c>
      <c r="I465" s="240">
        <f t="shared" si="13"/>
        <v>0</v>
      </c>
    </row>
    <row r="466" spans="1:9" x14ac:dyDescent="0.15">
      <c r="A466" s="89"/>
      <c r="B466" s="214" t="s">
        <v>1085</v>
      </c>
      <c r="C466" s="89" t="s">
        <v>139</v>
      </c>
      <c r="D466" s="92">
        <v>0</v>
      </c>
      <c r="E466" s="92">
        <v>0</v>
      </c>
      <c r="F466" s="92">
        <v>0</v>
      </c>
      <c r="G466" s="140">
        <v>0</v>
      </c>
      <c r="H466" s="97">
        <v>0</v>
      </c>
      <c r="I466" s="240">
        <f t="shared" si="13"/>
        <v>0</v>
      </c>
    </row>
    <row r="467" spans="1:9" x14ac:dyDescent="0.15">
      <c r="A467" s="89"/>
      <c r="B467" s="214" t="s">
        <v>1086</v>
      </c>
      <c r="C467" s="89" t="s">
        <v>140</v>
      </c>
      <c r="D467" s="92">
        <v>0</v>
      </c>
      <c r="E467" s="92">
        <v>0</v>
      </c>
      <c r="F467" s="92">
        <v>0</v>
      </c>
      <c r="G467" s="140">
        <v>0</v>
      </c>
      <c r="H467" s="97">
        <v>0</v>
      </c>
      <c r="I467" s="240">
        <f t="shared" si="13"/>
        <v>0</v>
      </c>
    </row>
    <row r="468" spans="1:9" x14ac:dyDescent="0.15">
      <c r="A468" s="89"/>
      <c r="B468" s="214" t="s">
        <v>1087</v>
      </c>
      <c r="C468" s="89" t="s">
        <v>595</v>
      </c>
      <c r="D468" s="92">
        <v>0</v>
      </c>
      <c r="E468" s="92">
        <v>0</v>
      </c>
      <c r="F468" s="92">
        <v>0</v>
      </c>
      <c r="G468" s="140">
        <v>0</v>
      </c>
      <c r="H468" s="97">
        <v>0</v>
      </c>
      <c r="I468" s="240">
        <f t="shared" si="13"/>
        <v>0</v>
      </c>
    </row>
    <row r="469" spans="1:9" x14ac:dyDescent="0.15">
      <c r="A469" s="89"/>
      <c r="B469" s="214" t="s">
        <v>1088</v>
      </c>
      <c r="C469" s="89" t="s">
        <v>597</v>
      </c>
      <c r="D469" s="92">
        <v>0</v>
      </c>
      <c r="E469" s="92">
        <v>0</v>
      </c>
      <c r="F469" s="92">
        <v>0</v>
      </c>
      <c r="G469" s="140">
        <v>0</v>
      </c>
      <c r="H469" s="97">
        <v>0</v>
      </c>
      <c r="I469" s="240">
        <f t="shared" si="13"/>
        <v>0</v>
      </c>
    </row>
    <row r="470" spans="1:9" x14ac:dyDescent="0.15">
      <c r="A470" s="89"/>
      <c r="B470" s="214" t="s">
        <v>598</v>
      </c>
      <c r="C470" s="89" t="s">
        <v>603</v>
      </c>
      <c r="D470" s="92">
        <v>0</v>
      </c>
      <c r="E470" s="92">
        <v>0</v>
      </c>
      <c r="F470" s="92">
        <v>0</v>
      </c>
      <c r="G470" s="140">
        <v>0</v>
      </c>
      <c r="H470" s="97">
        <v>0</v>
      </c>
      <c r="I470" s="240">
        <f t="shared" si="13"/>
        <v>0</v>
      </c>
    </row>
    <row r="471" spans="1:9" x14ac:dyDescent="0.15">
      <c r="A471" s="89"/>
      <c r="B471" s="214" t="s">
        <v>599</v>
      </c>
      <c r="C471" s="89" t="s">
        <v>107</v>
      </c>
      <c r="D471" s="92">
        <v>0</v>
      </c>
      <c r="E471" s="92">
        <v>0</v>
      </c>
      <c r="F471" s="92">
        <v>0</v>
      </c>
      <c r="G471" s="140">
        <v>0</v>
      </c>
      <c r="H471" s="97">
        <v>0</v>
      </c>
      <c r="I471" s="240">
        <f t="shared" si="13"/>
        <v>0</v>
      </c>
    </row>
    <row r="472" spans="1:9" x14ac:dyDescent="0.15">
      <c r="A472" s="89"/>
      <c r="B472" s="214" t="s">
        <v>600</v>
      </c>
      <c r="C472" s="89" t="s">
        <v>108</v>
      </c>
      <c r="D472" s="92">
        <v>0</v>
      </c>
      <c r="E472" s="92">
        <v>0</v>
      </c>
      <c r="F472" s="92">
        <v>0</v>
      </c>
      <c r="G472" s="140">
        <v>0</v>
      </c>
      <c r="H472" s="97">
        <v>0</v>
      </c>
      <c r="I472" s="240">
        <f t="shared" si="13"/>
        <v>0</v>
      </c>
    </row>
    <row r="473" spans="1:9" x14ac:dyDescent="0.15">
      <c r="A473" s="89"/>
      <c r="B473" s="214" t="s">
        <v>601</v>
      </c>
      <c r="C473" s="89" t="s">
        <v>109</v>
      </c>
      <c r="D473" s="92">
        <v>0</v>
      </c>
      <c r="E473" s="92">
        <v>0</v>
      </c>
      <c r="F473" s="92">
        <v>0</v>
      </c>
      <c r="G473" s="140">
        <v>0</v>
      </c>
      <c r="H473" s="97">
        <v>0</v>
      </c>
      <c r="I473" s="240">
        <f t="shared" si="13"/>
        <v>0</v>
      </c>
    </row>
    <row r="474" spans="1:9" x14ac:dyDescent="0.15">
      <c r="A474" s="89"/>
      <c r="B474" s="214" t="s">
        <v>1053</v>
      </c>
      <c r="C474" s="89" t="s">
        <v>110</v>
      </c>
      <c r="D474" s="92">
        <v>0</v>
      </c>
      <c r="E474" s="92">
        <v>0</v>
      </c>
      <c r="F474" s="92">
        <v>0</v>
      </c>
      <c r="G474" s="140">
        <v>0</v>
      </c>
      <c r="H474" s="97">
        <v>0</v>
      </c>
      <c r="I474" s="240">
        <f t="shared" si="13"/>
        <v>0</v>
      </c>
    </row>
    <row r="475" spans="1:9" x14ac:dyDescent="0.15">
      <c r="A475" s="89"/>
      <c r="B475" s="214" t="s">
        <v>602</v>
      </c>
      <c r="C475" s="89" t="s">
        <v>111</v>
      </c>
      <c r="D475" s="92">
        <v>0</v>
      </c>
      <c r="E475" s="92">
        <v>0</v>
      </c>
      <c r="F475" s="92">
        <v>0</v>
      </c>
      <c r="G475" s="140">
        <v>0</v>
      </c>
      <c r="H475" s="97">
        <v>0</v>
      </c>
      <c r="I475" s="240">
        <f t="shared" si="13"/>
        <v>0</v>
      </c>
    </row>
    <row r="476" spans="1:9" x14ac:dyDescent="0.15">
      <c r="A476" s="89"/>
      <c r="B476" s="214" t="s">
        <v>1054</v>
      </c>
      <c r="C476" s="89" t="s">
        <v>114</v>
      </c>
      <c r="D476" s="92">
        <v>0</v>
      </c>
      <c r="E476" s="92">
        <v>0</v>
      </c>
      <c r="F476" s="92">
        <v>0</v>
      </c>
      <c r="G476" s="140">
        <v>0</v>
      </c>
      <c r="H476" s="97">
        <v>0</v>
      </c>
      <c r="I476" s="240">
        <f t="shared" si="13"/>
        <v>0</v>
      </c>
    </row>
    <row r="477" spans="1:9" x14ac:dyDescent="0.15">
      <c r="A477" s="89"/>
      <c r="B477" s="214" t="s">
        <v>451</v>
      </c>
      <c r="C477" s="89" t="s">
        <v>119</v>
      </c>
      <c r="D477" s="92">
        <v>0</v>
      </c>
      <c r="E477" s="92">
        <v>0</v>
      </c>
      <c r="F477" s="92">
        <v>0</v>
      </c>
      <c r="G477" s="140">
        <v>0</v>
      </c>
      <c r="H477" s="97">
        <v>0</v>
      </c>
      <c r="I477" s="240">
        <f t="shared" si="13"/>
        <v>0</v>
      </c>
    </row>
    <row r="478" spans="1:9" x14ac:dyDescent="0.15">
      <c r="A478" s="89"/>
      <c r="B478" s="214" t="s">
        <v>447</v>
      </c>
      <c r="C478" s="89" t="s">
        <v>121</v>
      </c>
      <c r="D478" s="92">
        <v>0</v>
      </c>
      <c r="E478" s="92">
        <v>0</v>
      </c>
      <c r="F478" s="92">
        <v>0</v>
      </c>
      <c r="G478" s="140">
        <v>0</v>
      </c>
      <c r="H478" s="97">
        <v>0</v>
      </c>
      <c r="I478" s="240">
        <f t="shared" si="13"/>
        <v>0</v>
      </c>
    </row>
    <row r="479" spans="1:9" x14ac:dyDescent="0.15">
      <c r="A479" s="89"/>
      <c r="B479" s="214" t="s">
        <v>1055</v>
      </c>
      <c r="C479" s="89" t="s">
        <v>127</v>
      </c>
      <c r="D479" s="92">
        <v>0</v>
      </c>
      <c r="E479" s="92">
        <v>0</v>
      </c>
      <c r="F479" s="92">
        <v>0</v>
      </c>
      <c r="G479" s="140">
        <v>0</v>
      </c>
      <c r="H479" s="97">
        <v>0</v>
      </c>
      <c r="I479" s="240">
        <f t="shared" si="13"/>
        <v>0</v>
      </c>
    </row>
    <row r="480" spans="1:9" x14ac:dyDescent="0.15">
      <c r="A480" s="89"/>
      <c r="B480" s="214" t="s">
        <v>123</v>
      </c>
      <c r="C480" s="89" t="s">
        <v>128</v>
      </c>
      <c r="D480" s="92">
        <v>0</v>
      </c>
      <c r="E480" s="92">
        <v>0</v>
      </c>
      <c r="F480" s="92">
        <v>0</v>
      </c>
      <c r="G480" s="140">
        <v>0</v>
      </c>
      <c r="H480" s="97">
        <v>0</v>
      </c>
      <c r="I480" s="240">
        <f t="shared" si="13"/>
        <v>0</v>
      </c>
    </row>
    <row r="481" spans="1:9" x14ac:dyDescent="0.15">
      <c r="A481" s="89"/>
      <c r="B481" s="214" t="s">
        <v>124</v>
      </c>
      <c r="C481" s="89" t="s">
        <v>129</v>
      </c>
      <c r="D481" s="92">
        <v>0</v>
      </c>
      <c r="E481" s="92">
        <v>0</v>
      </c>
      <c r="F481" s="92">
        <v>0</v>
      </c>
      <c r="G481" s="140">
        <v>0</v>
      </c>
      <c r="H481" s="97">
        <v>0</v>
      </c>
      <c r="I481" s="240">
        <f t="shared" si="13"/>
        <v>0</v>
      </c>
    </row>
    <row r="482" spans="1:9" ht="11.25" thickBot="1" x14ac:dyDescent="0.2">
      <c r="A482" s="89"/>
      <c r="B482" s="214" t="s">
        <v>125</v>
      </c>
      <c r="C482" s="89" t="s">
        <v>130</v>
      </c>
      <c r="D482" s="92">
        <v>0</v>
      </c>
      <c r="E482" s="92">
        <v>0</v>
      </c>
      <c r="F482" s="92">
        <v>0</v>
      </c>
      <c r="G482" s="140">
        <v>0</v>
      </c>
      <c r="H482" s="97">
        <v>0</v>
      </c>
      <c r="I482" s="240">
        <f t="shared" si="13"/>
        <v>0</v>
      </c>
    </row>
    <row r="483" spans="1:9" ht="12" thickTop="1" thickBot="1" x14ac:dyDescent="0.2">
      <c r="A483" s="89"/>
      <c r="B483" s="214"/>
      <c r="C483" s="89" t="s">
        <v>186</v>
      </c>
      <c r="D483" s="111">
        <f>SUM(D451:D482)</f>
        <v>0</v>
      </c>
      <c r="E483" s="111">
        <f>SUM(E451:E482)</f>
        <v>0</v>
      </c>
      <c r="F483" s="111">
        <f>SUM(F451:F482)</f>
        <v>0</v>
      </c>
      <c r="G483" s="111">
        <f>SUM(G451:G482)</f>
        <v>0</v>
      </c>
      <c r="H483" s="111">
        <f>SUM(H451:H482)</f>
        <v>0</v>
      </c>
      <c r="I483" s="111">
        <f t="shared" si="13"/>
        <v>0</v>
      </c>
    </row>
    <row r="484" spans="1:9" ht="11.25" thickTop="1" x14ac:dyDescent="0.15">
      <c r="A484" s="89"/>
      <c r="B484" s="89"/>
      <c r="C484" s="89"/>
      <c r="D484" s="3"/>
      <c r="E484" s="3"/>
      <c r="F484" s="3"/>
      <c r="G484" s="3"/>
      <c r="H484" s="3"/>
      <c r="I484" s="128"/>
    </row>
    <row r="485" spans="1:9" x14ac:dyDescent="0.15">
      <c r="A485" s="215" t="s">
        <v>187</v>
      </c>
      <c r="B485" s="89"/>
      <c r="C485" s="89"/>
      <c r="D485" s="3"/>
      <c r="E485" s="3"/>
      <c r="F485" s="3"/>
      <c r="G485" s="3"/>
      <c r="H485" s="3"/>
      <c r="I485" s="128"/>
    </row>
    <row r="486" spans="1:9" x14ac:dyDescent="0.15">
      <c r="B486" s="214" t="s">
        <v>1048</v>
      </c>
      <c r="C486" s="89" t="s">
        <v>1186</v>
      </c>
      <c r="D486" s="95">
        <v>0</v>
      </c>
      <c r="E486" s="95">
        <v>0</v>
      </c>
      <c r="F486" s="95">
        <v>0</v>
      </c>
      <c r="G486" s="95">
        <v>0</v>
      </c>
      <c r="H486" s="97">
        <v>0</v>
      </c>
      <c r="I486" s="240">
        <f t="shared" ref="I486:I518" si="14">SUM(G486+H486)</f>
        <v>0</v>
      </c>
    </row>
    <row r="487" spans="1:9" x14ac:dyDescent="0.15">
      <c r="A487" s="89"/>
      <c r="B487" s="214" t="s">
        <v>1049</v>
      </c>
      <c r="C487" s="89" t="s">
        <v>1474</v>
      </c>
      <c r="D487" s="95">
        <v>0</v>
      </c>
      <c r="E487" s="95">
        <v>0</v>
      </c>
      <c r="F487" s="95">
        <v>0</v>
      </c>
      <c r="G487" s="95">
        <v>0</v>
      </c>
      <c r="H487" s="97">
        <v>0</v>
      </c>
      <c r="I487" s="240">
        <f t="shared" si="14"/>
        <v>0</v>
      </c>
    </row>
    <row r="488" spans="1:9" x14ac:dyDescent="0.15">
      <c r="A488" s="89"/>
      <c r="B488" s="214" t="s">
        <v>1050</v>
      </c>
      <c r="C488" s="89" t="s">
        <v>72</v>
      </c>
      <c r="D488" s="92">
        <v>0</v>
      </c>
      <c r="E488" s="92">
        <v>0</v>
      </c>
      <c r="F488" s="92">
        <v>0</v>
      </c>
      <c r="G488" s="140">
        <v>0</v>
      </c>
      <c r="H488" s="97">
        <v>0</v>
      </c>
      <c r="I488" s="240">
        <f t="shared" si="14"/>
        <v>0</v>
      </c>
    </row>
    <row r="489" spans="1:9" x14ac:dyDescent="0.15">
      <c r="A489" s="89"/>
      <c r="B489" s="214" t="s">
        <v>1051</v>
      </c>
      <c r="C489" s="89" t="s">
        <v>73</v>
      </c>
      <c r="D489" s="92">
        <v>0</v>
      </c>
      <c r="E489" s="92">
        <v>0</v>
      </c>
      <c r="F489" s="92">
        <v>0</v>
      </c>
      <c r="G489" s="140">
        <v>0</v>
      </c>
      <c r="H489" s="97">
        <v>0</v>
      </c>
      <c r="I489" s="240">
        <f t="shared" si="14"/>
        <v>0</v>
      </c>
    </row>
    <row r="490" spans="1:9" x14ac:dyDescent="0.15">
      <c r="A490" s="89"/>
      <c r="B490" s="214" t="s">
        <v>74</v>
      </c>
      <c r="C490" s="89" t="s">
        <v>75</v>
      </c>
      <c r="D490" s="92">
        <v>0</v>
      </c>
      <c r="E490" s="92">
        <v>0</v>
      </c>
      <c r="F490" s="92">
        <v>0</v>
      </c>
      <c r="G490" s="140">
        <v>0</v>
      </c>
      <c r="H490" s="97">
        <v>0</v>
      </c>
      <c r="I490" s="240">
        <f t="shared" si="14"/>
        <v>0</v>
      </c>
    </row>
    <row r="491" spans="1:9" x14ac:dyDescent="0.15">
      <c r="A491" s="89"/>
      <c r="B491" s="214" t="s">
        <v>76</v>
      </c>
      <c r="C491" s="89" t="s">
        <v>77</v>
      </c>
      <c r="D491" s="92">
        <v>0</v>
      </c>
      <c r="E491" s="92">
        <v>0</v>
      </c>
      <c r="F491" s="92">
        <v>0</v>
      </c>
      <c r="G491" s="140">
        <v>0</v>
      </c>
      <c r="H491" s="97">
        <v>0</v>
      </c>
      <c r="I491" s="240">
        <f t="shared" si="14"/>
        <v>0</v>
      </c>
    </row>
    <row r="492" spans="1:9" x14ac:dyDescent="0.15">
      <c r="A492" s="89"/>
      <c r="B492" s="214" t="s">
        <v>1052</v>
      </c>
      <c r="C492" s="89" t="s">
        <v>78</v>
      </c>
      <c r="D492" s="92">
        <v>0</v>
      </c>
      <c r="E492" s="92">
        <v>0</v>
      </c>
      <c r="F492" s="92">
        <v>0</v>
      </c>
      <c r="G492" s="140">
        <v>0</v>
      </c>
      <c r="H492" s="97">
        <v>0</v>
      </c>
      <c r="I492" s="240">
        <f t="shared" si="14"/>
        <v>0</v>
      </c>
    </row>
    <row r="493" spans="1:9" x14ac:dyDescent="0.15">
      <c r="A493" s="89"/>
      <c r="B493" s="214" t="s">
        <v>81</v>
      </c>
      <c r="C493" s="89" t="s">
        <v>88</v>
      </c>
      <c r="D493" s="92">
        <v>0</v>
      </c>
      <c r="E493" s="92">
        <v>0</v>
      </c>
      <c r="F493" s="92">
        <v>0</v>
      </c>
      <c r="G493" s="140">
        <v>0</v>
      </c>
      <c r="H493" s="97">
        <v>0</v>
      </c>
      <c r="I493" s="240">
        <f t="shared" si="14"/>
        <v>0</v>
      </c>
    </row>
    <row r="494" spans="1:9" x14ac:dyDescent="0.15">
      <c r="A494" s="89"/>
      <c r="B494" s="214" t="s">
        <v>82</v>
      </c>
      <c r="C494" s="89" t="s">
        <v>89</v>
      </c>
      <c r="D494" s="92">
        <v>0</v>
      </c>
      <c r="E494" s="92">
        <v>0</v>
      </c>
      <c r="F494" s="92">
        <v>0</v>
      </c>
      <c r="G494" s="140">
        <v>0</v>
      </c>
      <c r="H494" s="97">
        <v>0</v>
      </c>
      <c r="I494" s="240">
        <f t="shared" si="14"/>
        <v>0</v>
      </c>
    </row>
    <row r="495" spans="1:9" x14ac:dyDescent="0.15">
      <c r="A495" s="89"/>
      <c r="B495" s="214" t="s">
        <v>86</v>
      </c>
      <c r="C495" s="89" t="s">
        <v>1080</v>
      </c>
      <c r="D495" s="92">
        <v>0</v>
      </c>
      <c r="E495" s="92">
        <v>0</v>
      </c>
      <c r="F495" s="92">
        <v>0</v>
      </c>
      <c r="G495" s="140">
        <v>0</v>
      </c>
      <c r="H495" s="97">
        <v>0</v>
      </c>
      <c r="I495" s="240">
        <f t="shared" si="14"/>
        <v>0</v>
      </c>
    </row>
    <row r="496" spans="1:9" x14ac:dyDescent="0.15">
      <c r="A496" s="89"/>
      <c r="B496" s="333" t="s">
        <v>485</v>
      </c>
      <c r="C496" s="286" t="s">
        <v>508</v>
      </c>
      <c r="D496" s="92">
        <v>0</v>
      </c>
      <c r="E496" s="92">
        <v>0</v>
      </c>
      <c r="F496" s="92">
        <v>0</v>
      </c>
      <c r="G496" s="140">
        <v>0</v>
      </c>
      <c r="H496" s="97">
        <v>0</v>
      </c>
      <c r="I496" s="240">
        <f t="shared" si="14"/>
        <v>0</v>
      </c>
    </row>
    <row r="497" spans="1:9" x14ac:dyDescent="0.15">
      <c r="A497" s="89"/>
      <c r="B497" s="214" t="s">
        <v>1081</v>
      </c>
      <c r="C497" s="89" t="s">
        <v>591</v>
      </c>
      <c r="D497" s="92">
        <v>0</v>
      </c>
      <c r="E497" s="92">
        <v>0</v>
      </c>
      <c r="F497" s="92">
        <v>0</v>
      </c>
      <c r="G497" s="140">
        <v>0</v>
      </c>
      <c r="H497" s="97">
        <v>0</v>
      </c>
      <c r="I497" s="240">
        <f t="shared" si="14"/>
        <v>0</v>
      </c>
    </row>
    <row r="498" spans="1:9" x14ac:dyDescent="0.15">
      <c r="A498" s="89"/>
      <c r="B498" s="214" t="s">
        <v>1082</v>
      </c>
      <c r="C498" s="89" t="s">
        <v>592</v>
      </c>
      <c r="D498" s="92">
        <v>0</v>
      </c>
      <c r="E498" s="92">
        <v>0</v>
      </c>
      <c r="F498" s="92">
        <v>0</v>
      </c>
      <c r="G498" s="140">
        <v>0</v>
      </c>
      <c r="H498" s="97">
        <v>0</v>
      </c>
      <c r="I498" s="240">
        <f t="shared" si="14"/>
        <v>0</v>
      </c>
    </row>
    <row r="499" spans="1:9" x14ac:dyDescent="0.15">
      <c r="A499" s="89"/>
      <c r="B499" s="214" t="s">
        <v>1083</v>
      </c>
      <c r="C499" s="89" t="s">
        <v>593</v>
      </c>
      <c r="D499" s="92">
        <v>0</v>
      </c>
      <c r="E499" s="92">
        <v>0</v>
      </c>
      <c r="F499" s="92">
        <v>0</v>
      </c>
      <c r="G499" s="140">
        <v>0</v>
      </c>
      <c r="H499" s="97">
        <v>0</v>
      </c>
      <c r="I499" s="240">
        <f t="shared" si="14"/>
        <v>0</v>
      </c>
    </row>
    <row r="500" spans="1:9" x14ac:dyDescent="0.15">
      <c r="A500" s="89"/>
      <c r="B500" s="214" t="s">
        <v>1084</v>
      </c>
      <c r="C500" s="89" t="s">
        <v>594</v>
      </c>
      <c r="D500" s="92">
        <v>0</v>
      </c>
      <c r="E500" s="92">
        <v>0</v>
      </c>
      <c r="F500" s="92">
        <v>0</v>
      </c>
      <c r="G500" s="140">
        <v>0</v>
      </c>
      <c r="H500" s="97">
        <v>0</v>
      </c>
      <c r="I500" s="240">
        <f t="shared" si="14"/>
        <v>0</v>
      </c>
    </row>
    <row r="501" spans="1:9" x14ac:dyDescent="0.15">
      <c r="A501" s="89"/>
      <c r="B501" s="214" t="s">
        <v>1085</v>
      </c>
      <c r="C501" s="89" t="s">
        <v>139</v>
      </c>
      <c r="D501" s="92">
        <v>0</v>
      </c>
      <c r="E501" s="92">
        <v>0</v>
      </c>
      <c r="F501" s="92">
        <v>0</v>
      </c>
      <c r="G501" s="140">
        <v>0</v>
      </c>
      <c r="H501" s="97">
        <v>0</v>
      </c>
      <c r="I501" s="240">
        <f t="shared" si="14"/>
        <v>0</v>
      </c>
    </row>
    <row r="502" spans="1:9" x14ac:dyDescent="0.15">
      <c r="A502" s="89"/>
      <c r="B502" s="214" t="s">
        <v>1086</v>
      </c>
      <c r="C502" s="89" t="s">
        <v>140</v>
      </c>
      <c r="D502" s="92">
        <v>0</v>
      </c>
      <c r="E502" s="92">
        <v>0</v>
      </c>
      <c r="F502" s="92">
        <v>0</v>
      </c>
      <c r="G502" s="140">
        <v>0</v>
      </c>
      <c r="H502" s="97">
        <v>0</v>
      </c>
      <c r="I502" s="240">
        <f t="shared" si="14"/>
        <v>0</v>
      </c>
    </row>
    <row r="503" spans="1:9" x14ac:dyDescent="0.15">
      <c r="A503" s="89"/>
      <c r="B503" s="214" t="s">
        <v>1087</v>
      </c>
      <c r="C503" s="89" t="s">
        <v>595</v>
      </c>
      <c r="D503" s="92">
        <v>0</v>
      </c>
      <c r="E503" s="92">
        <v>0</v>
      </c>
      <c r="F503" s="92">
        <v>0</v>
      </c>
      <c r="G503" s="140">
        <v>0</v>
      </c>
      <c r="H503" s="97">
        <v>0</v>
      </c>
      <c r="I503" s="240">
        <f t="shared" si="14"/>
        <v>0</v>
      </c>
    </row>
    <row r="504" spans="1:9" x14ac:dyDescent="0.15">
      <c r="A504" s="89"/>
      <c r="B504" s="214" t="s">
        <v>1088</v>
      </c>
      <c r="C504" s="89" t="s">
        <v>597</v>
      </c>
      <c r="D504" s="92">
        <v>0</v>
      </c>
      <c r="E504" s="92">
        <v>0</v>
      </c>
      <c r="F504" s="92">
        <v>0</v>
      </c>
      <c r="G504" s="140">
        <v>0</v>
      </c>
      <c r="H504" s="97">
        <v>0</v>
      </c>
      <c r="I504" s="240">
        <f t="shared" si="14"/>
        <v>0</v>
      </c>
    </row>
    <row r="505" spans="1:9" x14ac:dyDescent="0.15">
      <c r="A505" s="89"/>
      <c r="B505" s="214" t="s">
        <v>598</v>
      </c>
      <c r="C505" s="89" t="s">
        <v>603</v>
      </c>
      <c r="D505" s="92">
        <v>0</v>
      </c>
      <c r="E505" s="92">
        <v>0</v>
      </c>
      <c r="F505" s="92">
        <v>0</v>
      </c>
      <c r="G505" s="140">
        <v>0</v>
      </c>
      <c r="H505" s="97">
        <v>0</v>
      </c>
      <c r="I505" s="240">
        <f t="shared" si="14"/>
        <v>0</v>
      </c>
    </row>
    <row r="506" spans="1:9" x14ac:dyDescent="0.15">
      <c r="A506" s="89"/>
      <c r="B506" s="214" t="s">
        <v>599</v>
      </c>
      <c r="C506" s="89" t="s">
        <v>107</v>
      </c>
      <c r="D506" s="92">
        <v>0</v>
      </c>
      <c r="E506" s="92">
        <v>0</v>
      </c>
      <c r="F506" s="92">
        <v>0</v>
      </c>
      <c r="G506" s="140">
        <v>0</v>
      </c>
      <c r="H506" s="97">
        <v>0</v>
      </c>
      <c r="I506" s="240">
        <f t="shared" si="14"/>
        <v>0</v>
      </c>
    </row>
    <row r="507" spans="1:9" x14ac:dyDescent="0.15">
      <c r="A507" s="89"/>
      <c r="B507" s="214" t="s">
        <v>600</v>
      </c>
      <c r="C507" s="89" t="s">
        <v>108</v>
      </c>
      <c r="D507" s="92">
        <v>0</v>
      </c>
      <c r="E507" s="92">
        <v>0</v>
      </c>
      <c r="F507" s="92">
        <v>0</v>
      </c>
      <c r="G507" s="140">
        <v>0</v>
      </c>
      <c r="H507" s="97">
        <v>0</v>
      </c>
      <c r="I507" s="240">
        <f t="shared" si="14"/>
        <v>0</v>
      </c>
    </row>
    <row r="508" spans="1:9" x14ac:dyDescent="0.15">
      <c r="A508" s="89"/>
      <c r="B508" s="214" t="s">
        <v>601</v>
      </c>
      <c r="C508" s="89" t="s">
        <v>109</v>
      </c>
      <c r="D508" s="92">
        <v>0</v>
      </c>
      <c r="E508" s="92">
        <v>0</v>
      </c>
      <c r="F508" s="92">
        <v>0</v>
      </c>
      <c r="G508" s="140">
        <v>0</v>
      </c>
      <c r="H508" s="97">
        <v>0</v>
      </c>
      <c r="I508" s="240">
        <f t="shared" si="14"/>
        <v>0</v>
      </c>
    </row>
    <row r="509" spans="1:9" x14ac:dyDescent="0.15">
      <c r="A509" s="89"/>
      <c r="B509" s="214" t="s">
        <v>1053</v>
      </c>
      <c r="C509" s="89" t="s">
        <v>110</v>
      </c>
      <c r="D509" s="92">
        <v>0</v>
      </c>
      <c r="E509" s="92">
        <v>0</v>
      </c>
      <c r="F509" s="92">
        <v>0</v>
      </c>
      <c r="G509" s="140">
        <v>0</v>
      </c>
      <c r="H509" s="97">
        <v>0</v>
      </c>
      <c r="I509" s="240">
        <f t="shared" si="14"/>
        <v>0</v>
      </c>
    </row>
    <row r="510" spans="1:9" x14ac:dyDescent="0.15">
      <c r="A510" s="89"/>
      <c r="B510" s="214" t="s">
        <v>602</v>
      </c>
      <c r="C510" s="89" t="s">
        <v>111</v>
      </c>
      <c r="D510" s="92">
        <v>0</v>
      </c>
      <c r="E510" s="92">
        <v>0</v>
      </c>
      <c r="F510" s="92">
        <v>0</v>
      </c>
      <c r="G510" s="140">
        <v>0</v>
      </c>
      <c r="H510" s="97">
        <v>0</v>
      </c>
      <c r="I510" s="240">
        <f t="shared" si="14"/>
        <v>0</v>
      </c>
    </row>
    <row r="511" spans="1:9" x14ac:dyDescent="0.15">
      <c r="A511" s="89"/>
      <c r="B511" s="214" t="s">
        <v>1054</v>
      </c>
      <c r="C511" s="89" t="s">
        <v>114</v>
      </c>
      <c r="D511" s="92">
        <v>0</v>
      </c>
      <c r="E511" s="92">
        <v>0</v>
      </c>
      <c r="F511" s="92">
        <v>0</v>
      </c>
      <c r="G511" s="140">
        <v>0</v>
      </c>
      <c r="H511" s="97">
        <v>0</v>
      </c>
      <c r="I511" s="240">
        <f t="shared" si="14"/>
        <v>0</v>
      </c>
    </row>
    <row r="512" spans="1:9" x14ac:dyDescent="0.15">
      <c r="A512" s="89"/>
      <c r="B512" s="214" t="s">
        <v>451</v>
      </c>
      <c r="C512" s="89" t="s">
        <v>119</v>
      </c>
      <c r="D512" s="92">
        <v>0</v>
      </c>
      <c r="E512" s="92">
        <v>0</v>
      </c>
      <c r="F512" s="92">
        <v>0</v>
      </c>
      <c r="G512" s="140">
        <v>0</v>
      </c>
      <c r="H512" s="97">
        <v>0</v>
      </c>
      <c r="I512" s="240">
        <f t="shared" si="14"/>
        <v>0</v>
      </c>
    </row>
    <row r="513" spans="1:9" x14ac:dyDescent="0.15">
      <c r="A513" s="89"/>
      <c r="B513" s="214" t="s">
        <v>447</v>
      </c>
      <c r="C513" s="89" t="s">
        <v>121</v>
      </c>
      <c r="D513" s="92">
        <v>0</v>
      </c>
      <c r="E513" s="92">
        <v>0</v>
      </c>
      <c r="F513" s="92">
        <v>0</v>
      </c>
      <c r="G513" s="140">
        <v>0</v>
      </c>
      <c r="H513" s="97">
        <v>0</v>
      </c>
      <c r="I513" s="240">
        <f t="shared" si="14"/>
        <v>0</v>
      </c>
    </row>
    <row r="514" spans="1:9" x14ac:dyDescent="0.15">
      <c r="A514" s="89"/>
      <c r="B514" s="214" t="s">
        <v>1055</v>
      </c>
      <c r="C514" s="89" t="s">
        <v>127</v>
      </c>
      <c r="D514" s="92">
        <v>0</v>
      </c>
      <c r="E514" s="92">
        <v>0</v>
      </c>
      <c r="F514" s="92">
        <v>0</v>
      </c>
      <c r="G514" s="140">
        <v>0</v>
      </c>
      <c r="H514" s="97">
        <v>0</v>
      </c>
      <c r="I514" s="240">
        <f t="shared" si="14"/>
        <v>0</v>
      </c>
    </row>
    <row r="515" spans="1:9" x14ac:dyDescent="0.15">
      <c r="A515" s="89"/>
      <c r="B515" s="214" t="s">
        <v>123</v>
      </c>
      <c r="C515" s="89" t="s">
        <v>128</v>
      </c>
      <c r="D515" s="92">
        <v>0</v>
      </c>
      <c r="E515" s="92">
        <v>0</v>
      </c>
      <c r="F515" s="92">
        <v>0</v>
      </c>
      <c r="G515" s="140">
        <v>0</v>
      </c>
      <c r="H515" s="97">
        <v>0</v>
      </c>
      <c r="I515" s="240">
        <f t="shared" si="14"/>
        <v>0</v>
      </c>
    </row>
    <row r="516" spans="1:9" x14ac:dyDescent="0.15">
      <c r="A516" s="89"/>
      <c r="B516" s="214" t="s">
        <v>124</v>
      </c>
      <c r="C516" s="89" t="s">
        <v>129</v>
      </c>
      <c r="D516" s="92">
        <v>0</v>
      </c>
      <c r="E516" s="92">
        <v>0</v>
      </c>
      <c r="F516" s="92">
        <v>0</v>
      </c>
      <c r="G516" s="140">
        <v>0</v>
      </c>
      <c r="H516" s="97">
        <v>0</v>
      </c>
      <c r="I516" s="240">
        <f t="shared" si="14"/>
        <v>0</v>
      </c>
    </row>
    <row r="517" spans="1:9" ht="11.25" thickBot="1" x14ac:dyDescent="0.2">
      <c r="A517" s="89"/>
      <c r="B517" s="214" t="s">
        <v>125</v>
      </c>
      <c r="C517" s="89" t="s">
        <v>130</v>
      </c>
      <c r="D517" s="92">
        <v>0</v>
      </c>
      <c r="E517" s="92">
        <v>0</v>
      </c>
      <c r="F517" s="92">
        <v>0</v>
      </c>
      <c r="G517" s="140">
        <v>0</v>
      </c>
      <c r="H517" s="97">
        <v>0</v>
      </c>
      <c r="I517" s="240">
        <f t="shared" si="14"/>
        <v>0</v>
      </c>
    </row>
    <row r="518" spans="1:9" ht="12" thickTop="1" thickBot="1" x14ac:dyDescent="0.2">
      <c r="A518" s="89"/>
      <c r="B518" s="214"/>
      <c r="C518" s="89" t="s">
        <v>92</v>
      </c>
      <c r="D518" s="264">
        <f>SUM(D486:D517)</f>
        <v>0</v>
      </c>
      <c r="E518" s="264">
        <f>SUM(E486:E517)</f>
        <v>0</v>
      </c>
      <c r="F518" s="264">
        <f>SUM(F486:F517)</f>
        <v>0</v>
      </c>
      <c r="G518" s="264">
        <f>SUM(G486:G517)</f>
        <v>0</v>
      </c>
      <c r="H518" s="264">
        <f>SUM(H486:H517)</f>
        <v>0</v>
      </c>
      <c r="I518" s="111">
        <f t="shared" si="14"/>
        <v>0</v>
      </c>
    </row>
    <row r="519" spans="1:9" ht="11.25" thickTop="1" x14ac:dyDescent="0.15">
      <c r="A519" s="89"/>
      <c r="B519" s="89"/>
      <c r="C519" s="89"/>
      <c r="D519" s="3"/>
      <c r="E519" s="3"/>
      <c r="F519" s="3"/>
      <c r="G519" s="3"/>
      <c r="H519" s="3"/>
      <c r="I519" s="128"/>
    </row>
    <row r="520" spans="1:9" x14ac:dyDescent="0.15">
      <c r="A520" s="215" t="s">
        <v>93</v>
      </c>
      <c r="B520" s="89"/>
      <c r="C520" s="89"/>
      <c r="D520" s="3"/>
      <c r="E520" s="3"/>
      <c r="F520" s="3"/>
      <c r="G520" s="3"/>
      <c r="H520" s="3"/>
      <c r="I520" s="128"/>
    </row>
    <row r="521" spans="1:9" x14ac:dyDescent="0.15">
      <c r="B521" s="214" t="s">
        <v>1048</v>
      </c>
      <c r="C521" s="89" t="s">
        <v>1186</v>
      </c>
      <c r="D521" s="95">
        <v>0</v>
      </c>
      <c r="E521" s="95">
        <v>0</v>
      </c>
      <c r="F521" s="95">
        <v>0</v>
      </c>
      <c r="G521" s="95">
        <v>0</v>
      </c>
      <c r="H521" s="97">
        <v>0</v>
      </c>
      <c r="I521" s="240">
        <f t="shared" ref="I521:I552" si="15">SUM(G521+H521)</f>
        <v>0</v>
      </c>
    </row>
    <row r="522" spans="1:9" x14ac:dyDescent="0.15">
      <c r="A522" s="89"/>
      <c r="B522" s="214" t="s">
        <v>1049</v>
      </c>
      <c r="C522" s="89" t="s">
        <v>1474</v>
      </c>
      <c r="D522" s="95">
        <v>0</v>
      </c>
      <c r="E522" s="95">
        <v>0</v>
      </c>
      <c r="F522" s="95">
        <v>0</v>
      </c>
      <c r="G522" s="95">
        <v>0</v>
      </c>
      <c r="H522" s="97">
        <v>0</v>
      </c>
      <c r="I522" s="240">
        <f t="shared" si="15"/>
        <v>0</v>
      </c>
    </row>
    <row r="523" spans="1:9" x14ac:dyDescent="0.15">
      <c r="A523" s="89"/>
      <c r="B523" s="214" t="s">
        <v>1050</v>
      </c>
      <c r="C523" s="89" t="s">
        <v>72</v>
      </c>
      <c r="D523" s="92">
        <v>0</v>
      </c>
      <c r="E523" s="92">
        <v>0</v>
      </c>
      <c r="F523" s="92">
        <v>0</v>
      </c>
      <c r="G523" s="140">
        <v>0</v>
      </c>
      <c r="H523" s="97">
        <v>0</v>
      </c>
      <c r="I523" s="240">
        <f t="shared" si="15"/>
        <v>0</v>
      </c>
    </row>
    <row r="524" spans="1:9" x14ac:dyDescent="0.15">
      <c r="A524" s="89"/>
      <c r="B524" s="214" t="s">
        <v>1051</v>
      </c>
      <c r="C524" s="89" t="s">
        <v>73</v>
      </c>
      <c r="D524" s="92">
        <v>0</v>
      </c>
      <c r="E524" s="92">
        <v>0</v>
      </c>
      <c r="F524" s="92">
        <v>0</v>
      </c>
      <c r="G524" s="140">
        <v>0</v>
      </c>
      <c r="H524" s="97">
        <v>0</v>
      </c>
      <c r="I524" s="240">
        <f t="shared" si="15"/>
        <v>0</v>
      </c>
    </row>
    <row r="525" spans="1:9" x14ac:dyDescent="0.15">
      <c r="A525" s="89"/>
      <c r="B525" s="214" t="s">
        <v>74</v>
      </c>
      <c r="C525" s="89" t="s">
        <v>75</v>
      </c>
      <c r="D525" s="92">
        <v>0</v>
      </c>
      <c r="E525" s="92">
        <v>0</v>
      </c>
      <c r="F525" s="92">
        <v>0</v>
      </c>
      <c r="G525" s="140">
        <v>0</v>
      </c>
      <c r="H525" s="97">
        <v>0</v>
      </c>
      <c r="I525" s="240">
        <f t="shared" si="15"/>
        <v>0</v>
      </c>
    </row>
    <row r="526" spans="1:9" x14ac:dyDescent="0.15">
      <c r="A526" s="89"/>
      <c r="B526" s="214" t="s">
        <v>76</v>
      </c>
      <c r="C526" s="89" t="s">
        <v>77</v>
      </c>
      <c r="D526" s="92">
        <v>0</v>
      </c>
      <c r="E526" s="92">
        <v>0</v>
      </c>
      <c r="F526" s="92">
        <v>0</v>
      </c>
      <c r="G526" s="140">
        <v>0</v>
      </c>
      <c r="H526" s="97">
        <v>0</v>
      </c>
      <c r="I526" s="240">
        <f t="shared" si="15"/>
        <v>0</v>
      </c>
    </row>
    <row r="527" spans="1:9" x14ac:dyDescent="0.15">
      <c r="A527" s="89"/>
      <c r="B527" s="214" t="s">
        <v>1052</v>
      </c>
      <c r="C527" s="89" t="s">
        <v>78</v>
      </c>
      <c r="D527" s="92">
        <v>0</v>
      </c>
      <c r="E527" s="92">
        <v>0</v>
      </c>
      <c r="F527" s="92">
        <v>0</v>
      </c>
      <c r="G527" s="140">
        <v>0</v>
      </c>
      <c r="H527" s="97">
        <v>0</v>
      </c>
      <c r="I527" s="240">
        <f t="shared" si="15"/>
        <v>0</v>
      </c>
    </row>
    <row r="528" spans="1:9" x14ac:dyDescent="0.15">
      <c r="A528" s="89"/>
      <c r="B528" s="214" t="s">
        <v>81</v>
      </c>
      <c r="C528" s="89" t="s">
        <v>88</v>
      </c>
      <c r="D528" s="92">
        <v>0</v>
      </c>
      <c r="E528" s="92">
        <v>0</v>
      </c>
      <c r="F528" s="92">
        <v>0</v>
      </c>
      <c r="G528" s="140">
        <v>0</v>
      </c>
      <c r="H528" s="97">
        <v>0</v>
      </c>
      <c r="I528" s="240">
        <f t="shared" si="15"/>
        <v>0</v>
      </c>
    </row>
    <row r="529" spans="1:9" x14ac:dyDescent="0.15">
      <c r="A529" s="89"/>
      <c r="B529" s="214" t="s">
        <v>82</v>
      </c>
      <c r="C529" s="89" t="s">
        <v>89</v>
      </c>
      <c r="D529" s="92">
        <v>0</v>
      </c>
      <c r="E529" s="92">
        <v>0</v>
      </c>
      <c r="F529" s="92">
        <v>0</v>
      </c>
      <c r="G529" s="140">
        <v>0</v>
      </c>
      <c r="H529" s="97">
        <v>0</v>
      </c>
      <c r="I529" s="240">
        <f t="shared" si="15"/>
        <v>0</v>
      </c>
    </row>
    <row r="530" spans="1:9" x14ac:dyDescent="0.15">
      <c r="A530" s="89"/>
      <c r="B530" s="214" t="s">
        <v>86</v>
      </c>
      <c r="C530" s="89" t="s">
        <v>1080</v>
      </c>
      <c r="D530" s="92">
        <v>0</v>
      </c>
      <c r="E530" s="92">
        <v>0</v>
      </c>
      <c r="F530" s="92">
        <v>0</v>
      </c>
      <c r="G530" s="140">
        <v>0</v>
      </c>
      <c r="H530" s="97">
        <v>0</v>
      </c>
      <c r="I530" s="240">
        <f t="shared" si="15"/>
        <v>0</v>
      </c>
    </row>
    <row r="531" spans="1:9" x14ac:dyDescent="0.15">
      <c r="A531" s="89"/>
      <c r="B531" s="333" t="s">
        <v>485</v>
      </c>
      <c r="C531" s="286" t="s">
        <v>508</v>
      </c>
      <c r="D531" s="92">
        <v>0</v>
      </c>
      <c r="E531" s="92">
        <v>0</v>
      </c>
      <c r="F531" s="92">
        <v>0</v>
      </c>
      <c r="G531" s="140">
        <v>0</v>
      </c>
      <c r="H531" s="97">
        <v>0</v>
      </c>
      <c r="I531" s="240">
        <f t="shared" si="15"/>
        <v>0</v>
      </c>
    </row>
    <row r="532" spans="1:9" x14ac:dyDescent="0.15">
      <c r="A532" s="89"/>
      <c r="B532" s="214" t="s">
        <v>1081</v>
      </c>
      <c r="C532" s="89" t="s">
        <v>591</v>
      </c>
      <c r="D532" s="92">
        <v>0</v>
      </c>
      <c r="E532" s="92">
        <v>0</v>
      </c>
      <c r="F532" s="92">
        <v>0</v>
      </c>
      <c r="G532" s="140">
        <v>0</v>
      </c>
      <c r="H532" s="97">
        <v>0</v>
      </c>
      <c r="I532" s="240">
        <f t="shared" si="15"/>
        <v>0</v>
      </c>
    </row>
    <row r="533" spans="1:9" x14ac:dyDescent="0.15">
      <c r="A533" s="89"/>
      <c r="B533" s="214" t="s">
        <v>1082</v>
      </c>
      <c r="C533" s="89" t="s">
        <v>592</v>
      </c>
      <c r="D533" s="92">
        <v>0</v>
      </c>
      <c r="E533" s="92">
        <v>0</v>
      </c>
      <c r="F533" s="92">
        <v>0</v>
      </c>
      <c r="G533" s="140">
        <v>0</v>
      </c>
      <c r="H533" s="97">
        <v>0</v>
      </c>
      <c r="I533" s="240">
        <f t="shared" si="15"/>
        <v>0</v>
      </c>
    </row>
    <row r="534" spans="1:9" x14ac:dyDescent="0.15">
      <c r="A534" s="89"/>
      <c r="B534" s="214" t="s">
        <v>1083</v>
      </c>
      <c r="C534" s="89" t="s">
        <v>593</v>
      </c>
      <c r="D534" s="92">
        <v>0</v>
      </c>
      <c r="E534" s="92">
        <v>0</v>
      </c>
      <c r="F534" s="92">
        <v>0</v>
      </c>
      <c r="G534" s="140">
        <v>0</v>
      </c>
      <c r="H534" s="97">
        <v>0</v>
      </c>
      <c r="I534" s="240">
        <f t="shared" si="15"/>
        <v>0</v>
      </c>
    </row>
    <row r="535" spans="1:9" x14ac:dyDescent="0.15">
      <c r="A535" s="89"/>
      <c r="B535" s="214" t="s">
        <v>1084</v>
      </c>
      <c r="C535" s="89" t="s">
        <v>594</v>
      </c>
      <c r="D535" s="92">
        <v>0</v>
      </c>
      <c r="E535" s="92">
        <v>0</v>
      </c>
      <c r="F535" s="92">
        <v>0</v>
      </c>
      <c r="G535" s="140">
        <v>0</v>
      </c>
      <c r="H535" s="97">
        <v>0</v>
      </c>
      <c r="I535" s="240">
        <f t="shared" si="15"/>
        <v>0</v>
      </c>
    </row>
    <row r="536" spans="1:9" x14ac:dyDescent="0.15">
      <c r="A536" s="89"/>
      <c r="B536" s="214" t="s">
        <v>1085</v>
      </c>
      <c r="C536" s="89" t="s">
        <v>139</v>
      </c>
      <c r="D536" s="92">
        <v>0</v>
      </c>
      <c r="E536" s="92">
        <v>0</v>
      </c>
      <c r="F536" s="92">
        <v>0</v>
      </c>
      <c r="G536" s="140">
        <v>0</v>
      </c>
      <c r="H536" s="97">
        <v>0</v>
      </c>
      <c r="I536" s="240">
        <f t="shared" si="15"/>
        <v>0</v>
      </c>
    </row>
    <row r="537" spans="1:9" x14ac:dyDescent="0.15">
      <c r="A537" s="89"/>
      <c r="B537" s="214" t="s">
        <v>1086</v>
      </c>
      <c r="C537" s="89" t="s">
        <v>140</v>
      </c>
      <c r="D537" s="92">
        <v>0</v>
      </c>
      <c r="E537" s="92">
        <v>0</v>
      </c>
      <c r="F537" s="92">
        <v>0</v>
      </c>
      <c r="G537" s="140">
        <v>0</v>
      </c>
      <c r="H537" s="97">
        <v>0</v>
      </c>
      <c r="I537" s="240">
        <f t="shared" si="15"/>
        <v>0</v>
      </c>
    </row>
    <row r="538" spans="1:9" x14ac:dyDescent="0.15">
      <c r="A538" s="89"/>
      <c r="B538" s="214" t="s">
        <v>1087</v>
      </c>
      <c r="C538" s="89" t="s">
        <v>595</v>
      </c>
      <c r="D538" s="92">
        <v>0</v>
      </c>
      <c r="E538" s="92">
        <v>0</v>
      </c>
      <c r="F538" s="92">
        <v>0</v>
      </c>
      <c r="G538" s="140">
        <v>0</v>
      </c>
      <c r="H538" s="97">
        <v>0</v>
      </c>
      <c r="I538" s="240">
        <f t="shared" si="15"/>
        <v>0</v>
      </c>
    </row>
    <row r="539" spans="1:9" x14ac:dyDescent="0.15">
      <c r="A539" s="89"/>
      <c r="B539" s="214" t="s">
        <v>1088</v>
      </c>
      <c r="C539" s="89" t="s">
        <v>597</v>
      </c>
      <c r="D539" s="92">
        <v>0</v>
      </c>
      <c r="E539" s="92">
        <v>0</v>
      </c>
      <c r="F539" s="92">
        <v>0</v>
      </c>
      <c r="G539" s="140">
        <v>0</v>
      </c>
      <c r="H539" s="97">
        <v>0</v>
      </c>
      <c r="I539" s="240">
        <f t="shared" si="15"/>
        <v>0</v>
      </c>
    </row>
    <row r="540" spans="1:9" x14ac:dyDescent="0.15">
      <c r="A540" s="89"/>
      <c r="B540" s="214" t="s">
        <v>598</v>
      </c>
      <c r="C540" s="89" t="s">
        <v>603</v>
      </c>
      <c r="D540" s="92">
        <v>0</v>
      </c>
      <c r="E540" s="92">
        <v>0</v>
      </c>
      <c r="F540" s="92">
        <v>0</v>
      </c>
      <c r="G540" s="140">
        <v>0</v>
      </c>
      <c r="H540" s="97">
        <v>0</v>
      </c>
      <c r="I540" s="240">
        <f t="shared" si="15"/>
        <v>0</v>
      </c>
    </row>
    <row r="541" spans="1:9" x14ac:dyDescent="0.15">
      <c r="A541" s="89"/>
      <c r="B541" s="214" t="s">
        <v>599</v>
      </c>
      <c r="C541" s="89" t="s">
        <v>107</v>
      </c>
      <c r="D541" s="92">
        <v>0</v>
      </c>
      <c r="E541" s="92">
        <v>0</v>
      </c>
      <c r="F541" s="92">
        <v>0</v>
      </c>
      <c r="G541" s="140">
        <v>0</v>
      </c>
      <c r="H541" s="97">
        <v>0</v>
      </c>
      <c r="I541" s="240">
        <f t="shared" si="15"/>
        <v>0</v>
      </c>
    </row>
    <row r="542" spans="1:9" x14ac:dyDescent="0.15">
      <c r="A542" s="89"/>
      <c r="B542" s="214" t="s">
        <v>600</v>
      </c>
      <c r="C542" s="89" t="s">
        <v>108</v>
      </c>
      <c r="D542" s="92">
        <v>0</v>
      </c>
      <c r="E542" s="92">
        <v>0</v>
      </c>
      <c r="F542" s="92">
        <v>0</v>
      </c>
      <c r="G542" s="140">
        <v>0</v>
      </c>
      <c r="H542" s="97">
        <v>0</v>
      </c>
      <c r="I542" s="240">
        <f t="shared" si="15"/>
        <v>0</v>
      </c>
    </row>
    <row r="543" spans="1:9" x14ac:dyDescent="0.15">
      <c r="A543" s="89"/>
      <c r="B543" s="214" t="s">
        <v>601</v>
      </c>
      <c r="C543" s="89" t="s">
        <v>109</v>
      </c>
      <c r="D543" s="92">
        <v>0</v>
      </c>
      <c r="E543" s="92">
        <v>0</v>
      </c>
      <c r="F543" s="92">
        <v>0</v>
      </c>
      <c r="G543" s="140">
        <v>0</v>
      </c>
      <c r="H543" s="97">
        <v>0</v>
      </c>
      <c r="I543" s="240">
        <f t="shared" si="15"/>
        <v>0</v>
      </c>
    </row>
    <row r="544" spans="1:9" x14ac:dyDescent="0.15">
      <c r="A544" s="89"/>
      <c r="B544" s="214" t="s">
        <v>1053</v>
      </c>
      <c r="C544" s="89" t="s">
        <v>110</v>
      </c>
      <c r="D544" s="92">
        <v>0</v>
      </c>
      <c r="E544" s="92">
        <v>0</v>
      </c>
      <c r="F544" s="92">
        <v>0</v>
      </c>
      <c r="G544" s="140">
        <v>0</v>
      </c>
      <c r="H544" s="97">
        <v>0</v>
      </c>
      <c r="I544" s="240">
        <f t="shared" si="15"/>
        <v>0</v>
      </c>
    </row>
    <row r="545" spans="1:9" x14ac:dyDescent="0.15">
      <c r="A545" s="89"/>
      <c r="B545" s="214" t="s">
        <v>602</v>
      </c>
      <c r="C545" s="89" t="s">
        <v>111</v>
      </c>
      <c r="D545" s="92">
        <v>0</v>
      </c>
      <c r="E545" s="92">
        <v>0</v>
      </c>
      <c r="F545" s="92">
        <v>0</v>
      </c>
      <c r="G545" s="140">
        <v>0</v>
      </c>
      <c r="H545" s="97">
        <v>0</v>
      </c>
      <c r="I545" s="240">
        <f t="shared" si="15"/>
        <v>0</v>
      </c>
    </row>
    <row r="546" spans="1:9" x14ac:dyDescent="0.15">
      <c r="A546" s="89"/>
      <c r="B546" s="214" t="s">
        <v>1054</v>
      </c>
      <c r="C546" s="89" t="s">
        <v>114</v>
      </c>
      <c r="D546" s="92">
        <v>0</v>
      </c>
      <c r="E546" s="92">
        <v>0</v>
      </c>
      <c r="F546" s="92">
        <v>0</v>
      </c>
      <c r="G546" s="140">
        <v>0</v>
      </c>
      <c r="H546" s="97">
        <v>0</v>
      </c>
      <c r="I546" s="240">
        <f t="shared" si="15"/>
        <v>0</v>
      </c>
    </row>
    <row r="547" spans="1:9" x14ac:dyDescent="0.15">
      <c r="A547" s="89"/>
      <c r="B547" s="214" t="s">
        <v>451</v>
      </c>
      <c r="C547" s="89" t="s">
        <v>119</v>
      </c>
      <c r="D547" s="92">
        <v>0</v>
      </c>
      <c r="E547" s="92">
        <v>0</v>
      </c>
      <c r="F547" s="92">
        <v>0</v>
      </c>
      <c r="G547" s="140">
        <v>0</v>
      </c>
      <c r="H547" s="97">
        <v>0</v>
      </c>
      <c r="I547" s="240">
        <f t="shared" si="15"/>
        <v>0</v>
      </c>
    </row>
    <row r="548" spans="1:9" x14ac:dyDescent="0.15">
      <c r="A548" s="89"/>
      <c r="B548" s="214" t="s">
        <v>447</v>
      </c>
      <c r="C548" s="89" t="s">
        <v>121</v>
      </c>
      <c r="D548" s="92">
        <v>0</v>
      </c>
      <c r="E548" s="92">
        <v>0</v>
      </c>
      <c r="F548" s="92">
        <v>0</v>
      </c>
      <c r="G548" s="140">
        <v>0</v>
      </c>
      <c r="H548" s="97">
        <v>0</v>
      </c>
      <c r="I548" s="240">
        <f t="shared" si="15"/>
        <v>0</v>
      </c>
    </row>
    <row r="549" spans="1:9" x14ac:dyDescent="0.15">
      <c r="A549" s="89"/>
      <c r="B549" s="214" t="s">
        <v>1055</v>
      </c>
      <c r="C549" s="89" t="s">
        <v>127</v>
      </c>
      <c r="D549" s="92">
        <v>0</v>
      </c>
      <c r="E549" s="92">
        <v>0</v>
      </c>
      <c r="F549" s="92">
        <v>0</v>
      </c>
      <c r="G549" s="140">
        <v>0</v>
      </c>
      <c r="H549" s="97">
        <v>0</v>
      </c>
      <c r="I549" s="240">
        <f t="shared" si="15"/>
        <v>0</v>
      </c>
    </row>
    <row r="550" spans="1:9" x14ac:dyDescent="0.15">
      <c r="A550" s="89"/>
      <c r="B550" s="214" t="s">
        <v>123</v>
      </c>
      <c r="C550" s="89" t="s">
        <v>128</v>
      </c>
      <c r="D550" s="92">
        <v>0</v>
      </c>
      <c r="E550" s="92">
        <v>0</v>
      </c>
      <c r="F550" s="92">
        <v>0</v>
      </c>
      <c r="G550" s="140">
        <v>0</v>
      </c>
      <c r="H550" s="97">
        <v>0</v>
      </c>
      <c r="I550" s="240">
        <f t="shared" si="15"/>
        <v>0</v>
      </c>
    </row>
    <row r="551" spans="1:9" x14ac:dyDescent="0.15">
      <c r="A551" s="89"/>
      <c r="B551" s="214" t="s">
        <v>124</v>
      </c>
      <c r="C551" s="89" t="s">
        <v>129</v>
      </c>
      <c r="D551" s="92">
        <v>0</v>
      </c>
      <c r="E551" s="92">
        <v>0</v>
      </c>
      <c r="F551" s="92">
        <v>0</v>
      </c>
      <c r="G551" s="140">
        <v>0</v>
      </c>
      <c r="H551" s="97">
        <v>0</v>
      </c>
      <c r="I551" s="240">
        <f t="shared" si="15"/>
        <v>0</v>
      </c>
    </row>
    <row r="552" spans="1:9" ht="11.25" thickBot="1" x14ac:dyDescent="0.2">
      <c r="A552" s="89"/>
      <c r="B552" s="214" t="s">
        <v>125</v>
      </c>
      <c r="C552" s="89" t="s">
        <v>130</v>
      </c>
      <c r="D552" s="92">
        <v>0</v>
      </c>
      <c r="E552" s="92">
        <v>0</v>
      </c>
      <c r="F552" s="92">
        <v>0</v>
      </c>
      <c r="G552" s="140">
        <v>0</v>
      </c>
      <c r="H552" s="97">
        <v>0</v>
      </c>
      <c r="I552" s="240">
        <f t="shared" si="15"/>
        <v>0</v>
      </c>
    </row>
    <row r="553" spans="1:9" ht="12" thickTop="1" thickBot="1" x14ac:dyDescent="0.2">
      <c r="A553" s="89"/>
      <c r="B553" s="214"/>
      <c r="C553" s="89" t="s">
        <v>94</v>
      </c>
      <c r="D553" s="111">
        <f>SUM(D521:D552)</f>
        <v>0</v>
      </c>
      <c r="E553" s="111">
        <f>SUM(E521:E552)</f>
        <v>0</v>
      </c>
      <c r="F553" s="111">
        <f>SUM(F521:F552)</f>
        <v>0</v>
      </c>
      <c r="G553" s="111">
        <f>SUM(G521:G552)</f>
        <v>0</v>
      </c>
      <c r="H553" s="111">
        <f>SUM(H521:H552)</f>
        <v>0</v>
      </c>
      <c r="I553" s="111">
        <f>SUM(G553+H553)</f>
        <v>0</v>
      </c>
    </row>
    <row r="554" spans="1:9" ht="11.25" thickTop="1" x14ac:dyDescent="0.15">
      <c r="A554" s="89"/>
      <c r="B554" s="89"/>
      <c r="C554" s="89"/>
      <c r="D554" s="3"/>
      <c r="E554" s="3"/>
      <c r="F554" s="3"/>
      <c r="G554" s="3"/>
      <c r="H554" s="3"/>
      <c r="I554" s="128"/>
    </row>
    <row r="555" spans="1:9" x14ac:dyDescent="0.15">
      <c r="A555" s="215" t="s">
        <v>95</v>
      </c>
      <c r="B555" s="89"/>
      <c r="C555" s="89"/>
      <c r="D555" s="3"/>
      <c r="E555" s="3"/>
      <c r="F555" s="3"/>
      <c r="G555" s="3"/>
      <c r="H555" s="3"/>
      <c r="I555" s="128"/>
    </row>
    <row r="556" spans="1:9" x14ac:dyDescent="0.15">
      <c r="B556" s="214" t="s">
        <v>1048</v>
      </c>
      <c r="C556" s="89" t="s">
        <v>1186</v>
      </c>
      <c r="D556" s="95">
        <v>0</v>
      </c>
      <c r="E556" s="95">
        <v>0</v>
      </c>
      <c r="F556" s="95">
        <v>0</v>
      </c>
      <c r="G556" s="95">
        <v>0</v>
      </c>
      <c r="H556" s="97">
        <v>0</v>
      </c>
      <c r="I556" s="240">
        <f t="shared" ref="I556:I588" si="16">SUM(G556+H556)</f>
        <v>0</v>
      </c>
    </row>
    <row r="557" spans="1:9" x14ac:dyDescent="0.15">
      <c r="A557" s="89"/>
      <c r="B557" s="214" t="s">
        <v>1049</v>
      </c>
      <c r="C557" s="89" t="s">
        <v>1474</v>
      </c>
      <c r="D557" s="95">
        <v>0</v>
      </c>
      <c r="E557" s="95">
        <v>0</v>
      </c>
      <c r="F557" s="95">
        <v>0</v>
      </c>
      <c r="G557" s="95">
        <v>0</v>
      </c>
      <c r="H557" s="97">
        <v>0</v>
      </c>
      <c r="I557" s="240">
        <f t="shared" si="16"/>
        <v>0</v>
      </c>
    </row>
    <row r="558" spans="1:9" x14ac:dyDescent="0.15">
      <c r="A558" s="89"/>
      <c r="B558" s="214" t="s">
        <v>1050</v>
      </c>
      <c r="C558" s="89" t="s">
        <v>72</v>
      </c>
      <c r="D558" s="92">
        <v>0</v>
      </c>
      <c r="E558" s="92">
        <v>0</v>
      </c>
      <c r="F558" s="92">
        <v>0</v>
      </c>
      <c r="G558" s="140">
        <v>0</v>
      </c>
      <c r="H558" s="97">
        <v>0</v>
      </c>
      <c r="I558" s="240">
        <f t="shared" si="16"/>
        <v>0</v>
      </c>
    </row>
    <row r="559" spans="1:9" x14ac:dyDescent="0.15">
      <c r="A559" s="89"/>
      <c r="B559" s="214" t="s">
        <v>1051</v>
      </c>
      <c r="C559" s="89" t="s">
        <v>73</v>
      </c>
      <c r="D559" s="92">
        <v>0</v>
      </c>
      <c r="E559" s="92">
        <v>0</v>
      </c>
      <c r="F559" s="92">
        <v>0</v>
      </c>
      <c r="G559" s="140">
        <v>0</v>
      </c>
      <c r="H559" s="97">
        <v>0</v>
      </c>
      <c r="I559" s="240">
        <f t="shared" si="16"/>
        <v>0</v>
      </c>
    </row>
    <row r="560" spans="1:9" x14ac:dyDescent="0.15">
      <c r="A560" s="89"/>
      <c r="B560" s="214" t="s">
        <v>74</v>
      </c>
      <c r="C560" s="89" t="s">
        <v>75</v>
      </c>
      <c r="D560" s="92">
        <v>0</v>
      </c>
      <c r="E560" s="92">
        <v>0</v>
      </c>
      <c r="F560" s="92">
        <v>0</v>
      </c>
      <c r="G560" s="140">
        <v>0</v>
      </c>
      <c r="H560" s="97">
        <v>0</v>
      </c>
      <c r="I560" s="240">
        <f t="shared" si="16"/>
        <v>0</v>
      </c>
    </row>
    <row r="561" spans="1:9" x14ac:dyDescent="0.15">
      <c r="A561" s="89"/>
      <c r="B561" s="214" t="s">
        <v>76</v>
      </c>
      <c r="C561" s="89" t="s">
        <v>77</v>
      </c>
      <c r="D561" s="92">
        <v>0</v>
      </c>
      <c r="E561" s="92">
        <v>0</v>
      </c>
      <c r="F561" s="92">
        <v>0</v>
      </c>
      <c r="G561" s="140">
        <v>0</v>
      </c>
      <c r="H561" s="97">
        <v>0</v>
      </c>
      <c r="I561" s="240">
        <f t="shared" si="16"/>
        <v>0</v>
      </c>
    </row>
    <row r="562" spans="1:9" x14ac:dyDescent="0.15">
      <c r="A562" s="89"/>
      <c r="B562" s="214" t="s">
        <v>1052</v>
      </c>
      <c r="C562" s="89" t="s">
        <v>78</v>
      </c>
      <c r="D562" s="92">
        <v>0</v>
      </c>
      <c r="E562" s="92">
        <v>0</v>
      </c>
      <c r="F562" s="92">
        <v>0</v>
      </c>
      <c r="G562" s="140">
        <v>0</v>
      </c>
      <c r="H562" s="97">
        <v>0</v>
      </c>
      <c r="I562" s="240">
        <f t="shared" si="16"/>
        <v>0</v>
      </c>
    </row>
    <row r="563" spans="1:9" x14ac:dyDescent="0.15">
      <c r="A563" s="89"/>
      <c r="B563" s="214" t="s">
        <v>81</v>
      </c>
      <c r="C563" s="89" t="s">
        <v>88</v>
      </c>
      <c r="D563" s="92">
        <v>0</v>
      </c>
      <c r="E563" s="92">
        <v>0</v>
      </c>
      <c r="F563" s="92">
        <v>0</v>
      </c>
      <c r="G563" s="140">
        <v>0</v>
      </c>
      <c r="H563" s="97">
        <v>0</v>
      </c>
      <c r="I563" s="240">
        <f t="shared" si="16"/>
        <v>0</v>
      </c>
    </row>
    <row r="564" spans="1:9" x14ac:dyDescent="0.15">
      <c r="A564" s="89"/>
      <c r="B564" s="214" t="s">
        <v>82</v>
      </c>
      <c r="C564" s="89" t="s">
        <v>89</v>
      </c>
      <c r="D564" s="92">
        <v>0</v>
      </c>
      <c r="E564" s="92">
        <v>0</v>
      </c>
      <c r="F564" s="92">
        <v>0</v>
      </c>
      <c r="G564" s="140">
        <v>0</v>
      </c>
      <c r="H564" s="97">
        <v>0</v>
      </c>
      <c r="I564" s="240">
        <f t="shared" si="16"/>
        <v>0</v>
      </c>
    </row>
    <row r="565" spans="1:9" x14ac:dyDescent="0.15">
      <c r="A565" s="89"/>
      <c r="B565" s="214" t="s">
        <v>86</v>
      </c>
      <c r="C565" s="89" t="s">
        <v>1080</v>
      </c>
      <c r="D565" s="92">
        <v>0</v>
      </c>
      <c r="E565" s="92">
        <v>0</v>
      </c>
      <c r="F565" s="92">
        <v>0</v>
      </c>
      <c r="G565" s="140">
        <v>0</v>
      </c>
      <c r="H565" s="97">
        <v>0</v>
      </c>
      <c r="I565" s="240">
        <f t="shared" si="16"/>
        <v>0</v>
      </c>
    </row>
    <row r="566" spans="1:9" x14ac:dyDescent="0.15">
      <c r="A566" s="89"/>
      <c r="B566" s="333" t="s">
        <v>485</v>
      </c>
      <c r="C566" s="286" t="s">
        <v>508</v>
      </c>
      <c r="D566" s="92">
        <v>0</v>
      </c>
      <c r="E566" s="92">
        <v>0</v>
      </c>
      <c r="F566" s="92">
        <v>0</v>
      </c>
      <c r="G566" s="140">
        <v>0</v>
      </c>
      <c r="H566" s="97">
        <v>0</v>
      </c>
      <c r="I566" s="240">
        <f t="shared" si="16"/>
        <v>0</v>
      </c>
    </row>
    <row r="567" spans="1:9" x14ac:dyDescent="0.15">
      <c r="A567" s="89"/>
      <c r="B567" s="214" t="s">
        <v>1081</v>
      </c>
      <c r="C567" s="89" t="s">
        <v>591</v>
      </c>
      <c r="D567" s="92">
        <v>0</v>
      </c>
      <c r="E567" s="92">
        <v>0</v>
      </c>
      <c r="F567" s="92">
        <v>0</v>
      </c>
      <c r="G567" s="140">
        <v>0</v>
      </c>
      <c r="H567" s="97">
        <v>0</v>
      </c>
      <c r="I567" s="240">
        <f t="shared" si="16"/>
        <v>0</v>
      </c>
    </row>
    <row r="568" spans="1:9" x14ac:dyDescent="0.15">
      <c r="A568" s="89"/>
      <c r="B568" s="214" t="s">
        <v>1082</v>
      </c>
      <c r="C568" s="89" t="s">
        <v>592</v>
      </c>
      <c r="D568" s="92">
        <v>0</v>
      </c>
      <c r="E568" s="92">
        <v>0</v>
      </c>
      <c r="F568" s="92">
        <v>0</v>
      </c>
      <c r="G568" s="140">
        <v>0</v>
      </c>
      <c r="H568" s="97">
        <v>0</v>
      </c>
      <c r="I568" s="240">
        <f t="shared" si="16"/>
        <v>0</v>
      </c>
    </row>
    <row r="569" spans="1:9" x14ac:dyDescent="0.15">
      <c r="A569" s="89"/>
      <c r="B569" s="214" t="s">
        <v>1083</v>
      </c>
      <c r="C569" s="89" t="s">
        <v>593</v>
      </c>
      <c r="D569" s="92">
        <v>0</v>
      </c>
      <c r="E569" s="92">
        <v>0</v>
      </c>
      <c r="F569" s="92">
        <v>0</v>
      </c>
      <c r="G569" s="140">
        <v>0</v>
      </c>
      <c r="H569" s="97">
        <v>0</v>
      </c>
      <c r="I569" s="240">
        <f t="shared" si="16"/>
        <v>0</v>
      </c>
    </row>
    <row r="570" spans="1:9" x14ac:dyDescent="0.15">
      <c r="A570" s="89"/>
      <c r="B570" s="214" t="s">
        <v>1084</v>
      </c>
      <c r="C570" s="89" t="s">
        <v>594</v>
      </c>
      <c r="D570" s="92">
        <v>0</v>
      </c>
      <c r="E570" s="92">
        <v>0</v>
      </c>
      <c r="F570" s="92">
        <v>0</v>
      </c>
      <c r="G570" s="140">
        <v>0</v>
      </c>
      <c r="H570" s="97">
        <v>0</v>
      </c>
      <c r="I570" s="240">
        <f t="shared" si="16"/>
        <v>0</v>
      </c>
    </row>
    <row r="571" spans="1:9" x14ac:dyDescent="0.15">
      <c r="A571" s="89"/>
      <c r="B571" s="214" t="s">
        <v>1085</v>
      </c>
      <c r="C571" s="89" t="s">
        <v>139</v>
      </c>
      <c r="D571" s="92">
        <v>0</v>
      </c>
      <c r="E571" s="92">
        <v>0</v>
      </c>
      <c r="F571" s="92">
        <v>0</v>
      </c>
      <c r="G571" s="140">
        <v>0</v>
      </c>
      <c r="H571" s="97">
        <v>0</v>
      </c>
      <c r="I571" s="240">
        <f t="shared" si="16"/>
        <v>0</v>
      </c>
    </row>
    <row r="572" spans="1:9" x14ac:dyDescent="0.15">
      <c r="A572" s="89"/>
      <c r="B572" s="214" t="s">
        <v>1086</v>
      </c>
      <c r="C572" s="89" t="s">
        <v>140</v>
      </c>
      <c r="D572" s="92">
        <v>0</v>
      </c>
      <c r="E572" s="92">
        <v>0</v>
      </c>
      <c r="F572" s="92">
        <v>0</v>
      </c>
      <c r="G572" s="140">
        <v>0</v>
      </c>
      <c r="H572" s="97">
        <v>0</v>
      </c>
      <c r="I572" s="240">
        <f t="shared" si="16"/>
        <v>0</v>
      </c>
    </row>
    <row r="573" spans="1:9" x14ac:dyDescent="0.15">
      <c r="A573" s="89"/>
      <c r="B573" s="214" t="s">
        <v>1087</v>
      </c>
      <c r="C573" s="89" t="s">
        <v>595</v>
      </c>
      <c r="D573" s="92">
        <v>0</v>
      </c>
      <c r="E573" s="92">
        <v>0</v>
      </c>
      <c r="F573" s="92">
        <v>0</v>
      </c>
      <c r="G573" s="140">
        <v>0</v>
      </c>
      <c r="H573" s="97">
        <v>0</v>
      </c>
      <c r="I573" s="240">
        <f t="shared" si="16"/>
        <v>0</v>
      </c>
    </row>
    <row r="574" spans="1:9" x14ac:dyDescent="0.15">
      <c r="A574" s="89"/>
      <c r="B574" s="214" t="s">
        <v>1088</v>
      </c>
      <c r="C574" s="89" t="s">
        <v>597</v>
      </c>
      <c r="D574" s="92">
        <v>0</v>
      </c>
      <c r="E574" s="92">
        <v>0</v>
      </c>
      <c r="F574" s="92">
        <v>0</v>
      </c>
      <c r="G574" s="140">
        <v>0</v>
      </c>
      <c r="H574" s="97">
        <v>0</v>
      </c>
      <c r="I574" s="240">
        <f t="shared" si="16"/>
        <v>0</v>
      </c>
    </row>
    <row r="575" spans="1:9" x14ac:dyDescent="0.15">
      <c r="A575" s="89"/>
      <c r="B575" s="214" t="s">
        <v>598</v>
      </c>
      <c r="C575" s="89" t="s">
        <v>603</v>
      </c>
      <c r="D575" s="92">
        <v>0</v>
      </c>
      <c r="E575" s="92">
        <v>0</v>
      </c>
      <c r="F575" s="92">
        <v>0</v>
      </c>
      <c r="G575" s="140">
        <v>0</v>
      </c>
      <c r="H575" s="97">
        <v>0</v>
      </c>
      <c r="I575" s="240">
        <f t="shared" si="16"/>
        <v>0</v>
      </c>
    </row>
    <row r="576" spans="1:9" x14ac:dyDescent="0.15">
      <c r="A576" s="89"/>
      <c r="B576" s="214" t="s">
        <v>599</v>
      </c>
      <c r="C576" s="89" t="s">
        <v>107</v>
      </c>
      <c r="D576" s="92">
        <v>0</v>
      </c>
      <c r="E576" s="92">
        <v>0</v>
      </c>
      <c r="F576" s="92">
        <v>0</v>
      </c>
      <c r="G576" s="140">
        <v>0</v>
      </c>
      <c r="H576" s="97">
        <v>0</v>
      </c>
      <c r="I576" s="240">
        <f t="shared" si="16"/>
        <v>0</v>
      </c>
    </row>
    <row r="577" spans="1:9" x14ac:dyDescent="0.15">
      <c r="A577" s="89"/>
      <c r="B577" s="214" t="s">
        <v>600</v>
      </c>
      <c r="C577" s="89" t="s">
        <v>108</v>
      </c>
      <c r="D577" s="92">
        <v>0</v>
      </c>
      <c r="E577" s="92">
        <v>0</v>
      </c>
      <c r="F577" s="92">
        <v>0</v>
      </c>
      <c r="G577" s="140">
        <v>0</v>
      </c>
      <c r="H577" s="97">
        <v>0</v>
      </c>
      <c r="I577" s="240">
        <f t="shared" si="16"/>
        <v>0</v>
      </c>
    </row>
    <row r="578" spans="1:9" x14ac:dyDescent="0.15">
      <c r="A578" s="89"/>
      <c r="B578" s="214" t="s">
        <v>601</v>
      </c>
      <c r="C578" s="89" t="s">
        <v>109</v>
      </c>
      <c r="D578" s="92">
        <v>0</v>
      </c>
      <c r="E578" s="92">
        <v>0</v>
      </c>
      <c r="F578" s="92">
        <v>0</v>
      </c>
      <c r="G578" s="140">
        <v>0</v>
      </c>
      <c r="H578" s="97">
        <v>0</v>
      </c>
      <c r="I578" s="240">
        <f t="shared" si="16"/>
        <v>0</v>
      </c>
    </row>
    <row r="579" spans="1:9" x14ac:dyDescent="0.15">
      <c r="A579" s="89"/>
      <c r="B579" s="214" t="s">
        <v>1053</v>
      </c>
      <c r="C579" s="89" t="s">
        <v>110</v>
      </c>
      <c r="D579" s="92">
        <v>0</v>
      </c>
      <c r="E579" s="92">
        <v>0</v>
      </c>
      <c r="F579" s="92">
        <v>0</v>
      </c>
      <c r="G579" s="140">
        <v>0</v>
      </c>
      <c r="H579" s="97">
        <v>0</v>
      </c>
      <c r="I579" s="240">
        <f t="shared" si="16"/>
        <v>0</v>
      </c>
    </row>
    <row r="580" spans="1:9" x14ac:dyDescent="0.15">
      <c r="A580" s="89"/>
      <c r="B580" s="214" t="s">
        <v>602</v>
      </c>
      <c r="C580" s="89" t="s">
        <v>111</v>
      </c>
      <c r="D580" s="92">
        <v>0</v>
      </c>
      <c r="E580" s="92">
        <v>0</v>
      </c>
      <c r="F580" s="92">
        <v>0</v>
      </c>
      <c r="G580" s="140">
        <v>0</v>
      </c>
      <c r="H580" s="97">
        <v>0</v>
      </c>
      <c r="I580" s="240">
        <f t="shared" si="16"/>
        <v>0</v>
      </c>
    </row>
    <row r="581" spans="1:9" x14ac:dyDescent="0.15">
      <c r="A581" s="89"/>
      <c r="B581" s="214" t="s">
        <v>1054</v>
      </c>
      <c r="C581" s="89" t="s">
        <v>114</v>
      </c>
      <c r="D581" s="92">
        <v>0</v>
      </c>
      <c r="E581" s="92">
        <v>0</v>
      </c>
      <c r="F581" s="92">
        <v>0</v>
      </c>
      <c r="G581" s="140">
        <v>0</v>
      </c>
      <c r="H581" s="97">
        <v>0</v>
      </c>
      <c r="I581" s="240">
        <f t="shared" si="16"/>
        <v>0</v>
      </c>
    </row>
    <row r="582" spans="1:9" x14ac:dyDescent="0.15">
      <c r="A582" s="89"/>
      <c r="B582" s="214" t="s">
        <v>451</v>
      </c>
      <c r="C582" s="89" t="s">
        <v>119</v>
      </c>
      <c r="D582" s="92">
        <v>0</v>
      </c>
      <c r="E582" s="92">
        <v>0</v>
      </c>
      <c r="F582" s="92">
        <v>0</v>
      </c>
      <c r="G582" s="140">
        <v>0</v>
      </c>
      <c r="H582" s="97">
        <v>0</v>
      </c>
      <c r="I582" s="240">
        <f t="shared" si="16"/>
        <v>0</v>
      </c>
    </row>
    <row r="583" spans="1:9" x14ac:dyDescent="0.15">
      <c r="A583" s="89"/>
      <c r="B583" s="214" t="s">
        <v>447</v>
      </c>
      <c r="C583" s="89" t="s">
        <v>121</v>
      </c>
      <c r="D583" s="92">
        <v>0</v>
      </c>
      <c r="E583" s="92">
        <v>0</v>
      </c>
      <c r="F583" s="92">
        <v>0</v>
      </c>
      <c r="G583" s="140">
        <v>0</v>
      </c>
      <c r="H583" s="97">
        <v>0</v>
      </c>
      <c r="I583" s="240">
        <f t="shared" si="16"/>
        <v>0</v>
      </c>
    </row>
    <row r="584" spans="1:9" x14ac:dyDescent="0.15">
      <c r="A584" s="89"/>
      <c r="B584" s="214" t="s">
        <v>1055</v>
      </c>
      <c r="C584" s="89" t="s">
        <v>127</v>
      </c>
      <c r="D584" s="92">
        <v>0</v>
      </c>
      <c r="E584" s="92">
        <v>0</v>
      </c>
      <c r="F584" s="92">
        <v>0</v>
      </c>
      <c r="G584" s="140">
        <v>0</v>
      </c>
      <c r="H584" s="97">
        <v>0</v>
      </c>
      <c r="I584" s="240">
        <f t="shared" si="16"/>
        <v>0</v>
      </c>
    </row>
    <row r="585" spans="1:9" x14ac:dyDescent="0.15">
      <c r="A585" s="89"/>
      <c r="B585" s="214" t="s">
        <v>123</v>
      </c>
      <c r="C585" s="89" t="s">
        <v>128</v>
      </c>
      <c r="D585" s="92">
        <v>0</v>
      </c>
      <c r="E585" s="92">
        <v>0</v>
      </c>
      <c r="F585" s="92">
        <v>0</v>
      </c>
      <c r="G585" s="140">
        <v>0</v>
      </c>
      <c r="H585" s="97">
        <v>0</v>
      </c>
      <c r="I585" s="240">
        <f t="shared" si="16"/>
        <v>0</v>
      </c>
    </row>
    <row r="586" spans="1:9" x14ac:dyDescent="0.15">
      <c r="A586" s="89"/>
      <c r="B586" s="214" t="s">
        <v>124</v>
      </c>
      <c r="C586" s="89" t="s">
        <v>129</v>
      </c>
      <c r="D586" s="92">
        <v>0</v>
      </c>
      <c r="E586" s="92">
        <v>0</v>
      </c>
      <c r="F586" s="92">
        <v>0</v>
      </c>
      <c r="G586" s="140">
        <v>0</v>
      </c>
      <c r="H586" s="97">
        <v>0</v>
      </c>
      <c r="I586" s="240">
        <f t="shared" si="16"/>
        <v>0</v>
      </c>
    </row>
    <row r="587" spans="1:9" ht="11.25" thickBot="1" x14ac:dyDescent="0.2">
      <c r="A587" s="89"/>
      <c r="B587" s="214" t="s">
        <v>125</v>
      </c>
      <c r="C587" s="89" t="s">
        <v>130</v>
      </c>
      <c r="D587" s="92">
        <v>0</v>
      </c>
      <c r="E587" s="92">
        <v>0</v>
      </c>
      <c r="F587" s="92">
        <v>0</v>
      </c>
      <c r="G587" s="140">
        <v>0</v>
      </c>
      <c r="H587" s="97">
        <v>0</v>
      </c>
      <c r="I587" s="240">
        <f t="shared" si="16"/>
        <v>0</v>
      </c>
    </row>
    <row r="588" spans="1:9" ht="12" thickTop="1" thickBot="1" x14ac:dyDescent="0.2">
      <c r="A588" s="89"/>
      <c r="B588" s="214"/>
      <c r="C588" s="89" t="s">
        <v>96</v>
      </c>
      <c r="D588" s="111">
        <f>SUM(D556:D587)</f>
        <v>0</v>
      </c>
      <c r="E588" s="111">
        <f>SUM(E556:E587)</f>
        <v>0</v>
      </c>
      <c r="F588" s="111">
        <f>SUM(F556:F587)</f>
        <v>0</v>
      </c>
      <c r="G588" s="111">
        <f>SUM(G556:G587)</f>
        <v>0</v>
      </c>
      <c r="H588" s="111">
        <f>SUM(H556:H587)</f>
        <v>0</v>
      </c>
      <c r="I588" s="111">
        <f t="shared" si="16"/>
        <v>0</v>
      </c>
    </row>
    <row r="589" spans="1:9" ht="11.25" thickTop="1" x14ac:dyDescent="0.15">
      <c r="A589" s="89"/>
      <c r="B589" s="89"/>
      <c r="C589" s="89"/>
      <c r="D589" s="3"/>
      <c r="E589" s="3"/>
      <c r="F589" s="3"/>
      <c r="G589" s="3"/>
      <c r="H589" s="3"/>
      <c r="I589" s="128"/>
    </row>
    <row r="590" spans="1:9" x14ac:dyDescent="0.15">
      <c r="A590" s="215" t="s">
        <v>97</v>
      </c>
      <c r="B590" s="89"/>
      <c r="C590" s="89"/>
      <c r="D590" s="3"/>
      <c r="E590" s="3"/>
      <c r="F590" s="3"/>
      <c r="G590" s="3"/>
      <c r="H590" s="3"/>
      <c r="I590" s="128"/>
    </row>
    <row r="591" spans="1:9" x14ac:dyDescent="0.15">
      <c r="B591" s="214" t="s">
        <v>1048</v>
      </c>
      <c r="C591" s="89" t="s">
        <v>1186</v>
      </c>
      <c r="D591" s="95">
        <v>0</v>
      </c>
      <c r="E591" s="95">
        <v>0</v>
      </c>
      <c r="F591" s="95">
        <v>0</v>
      </c>
      <c r="G591" s="95">
        <v>0</v>
      </c>
      <c r="H591" s="97">
        <v>0</v>
      </c>
      <c r="I591" s="240">
        <f t="shared" ref="I591:I624" si="17">SUM(G591+H591)</f>
        <v>0</v>
      </c>
    </row>
    <row r="592" spans="1:9" x14ac:dyDescent="0.15">
      <c r="A592" s="89"/>
      <c r="B592" s="214" t="s">
        <v>1049</v>
      </c>
      <c r="C592" s="89" t="s">
        <v>1474</v>
      </c>
      <c r="D592" s="95">
        <v>0</v>
      </c>
      <c r="E592" s="95">
        <v>0</v>
      </c>
      <c r="F592" s="95">
        <v>0</v>
      </c>
      <c r="G592" s="95">
        <v>0</v>
      </c>
      <c r="H592" s="97">
        <v>0</v>
      </c>
      <c r="I592" s="240">
        <f t="shared" si="17"/>
        <v>0</v>
      </c>
    </row>
    <row r="593" spans="1:9" x14ac:dyDescent="0.15">
      <c r="A593" s="89"/>
      <c r="B593" s="214" t="s">
        <v>1050</v>
      </c>
      <c r="C593" s="89" t="s">
        <v>72</v>
      </c>
      <c r="D593" s="92">
        <v>0</v>
      </c>
      <c r="E593" s="92">
        <v>0</v>
      </c>
      <c r="F593" s="92">
        <v>0</v>
      </c>
      <c r="G593" s="140">
        <v>0</v>
      </c>
      <c r="H593" s="97">
        <v>0</v>
      </c>
      <c r="I593" s="240">
        <f t="shared" si="17"/>
        <v>0</v>
      </c>
    </row>
    <row r="594" spans="1:9" x14ac:dyDescent="0.15">
      <c r="A594" s="89"/>
      <c r="B594" s="214" t="s">
        <v>1051</v>
      </c>
      <c r="C594" s="89" t="s">
        <v>73</v>
      </c>
      <c r="D594" s="92">
        <v>0</v>
      </c>
      <c r="E594" s="92">
        <v>0</v>
      </c>
      <c r="F594" s="92">
        <v>0</v>
      </c>
      <c r="G594" s="140">
        <v>0</v>
      </c>
      <c r="H594" s="97">
        <v>0</v>
      </c>
      <c r="I594" s="240">
        <f t="shared" si="17"/>
        <v>0</v>
      </c>
    </row>
    <row r="595" spans="1:9" x14ac:dyDescent="0.15">
      <c r="A595" s="89"/>
      <c r="B595" s="214" t="s">
        <v>74</v>
      </c>
      <c r="C595" s="89" t="s">
        <v>75</v>
      </c>
      <c r="D595" s="92">
        <v>0</v>
      </c>
      <c r="E595" s="92">
        <v>0</v>
      </c>
      <c r="F595" s="92">
        <v>0</v>
      </c>
      <c r="G595" s="140">
        <v>0</v>
      </c>
      <c r="H595" s="97">
        <v>0</v>
      </c>
      <c r="I595" s="240">
        <f t="shared" si="17"/>
        <v>0</v>
      </c>
    </row>
    <row r="596" spans="1:9" x14ac:dyDescent="0.15">
      <c r="A596" s="89"/>
      <c r="B596" s="214" t="s">
        <v>76</v>
      </c>
      <c r="C596" s="89" t="s">
        <v>77</v>
      </c>
      <c r="D596" s="92">
        <v>0</v>
      </c>
      <c r="E596" s="92">
        <v>0</v>
      </c>
      <c r="F596" s="92">
        <v>0</v>
      </c>
      <c r="G596" s="140">
        <v>0</v>
      </c>
      <c r="H596" s="97">
        <v>0</v>
      </c>
      <c r="I596" s="240">
        <f t="shared" si="17"/>
        <v>0</v>
      </c>
    </row>
    <row r="597" spans="1:9" x14ac:dyDescent="0.15">
      <c r="A597" s="89"/>
      <c r="B597" s="214" t="s">
        <v>1052</v>
      </c>
      <c r="C597" s="89" t="s">
        <v>78</v>
      </c>
      <c r="D597" s="92">
        <v>0</v>
      </c>
      <c r="E597" s="92">
        <v>0</v>
      </c>
      <c r="F597" s="92">
        <v>0</v>
      </c>
      <c r="G597" s="140">
        <v>0</v>
      </c>
      <c r="H597" s="97">
        <v>0</v>
      </c>
      <c r="I597" s="240">
        <f t="shared" si="17"/>
        <v>0</v>
      </c>
    </row>
    <row r="598" spans="1:9" x14ac:dyDescent="0.15">
      <c r="A598" s="89"/>
      <c r="B598" s="214" t="s">
        <v>81</v>
      </c>
      <c r="C598" s="89" t="s">
        <v>88</v>
      </c>
      <c r="D598" s="92">
        <v>0</v>
      </c>
      <c r="E598" s="92">
        <v>0</v>
      </c>
      <c r="F598" s="92">
        <v>0</v>
      </c>
      <c r="G598" s="140">
        <v>0</v>
      </c>
      <c r="H598" s="97">
        <v>0</v>
      </c>
      <c r="I598" s="240">
        <f t="shared" si="17"/>
        <v>0</v>
      </c>
    </row>
    <row r="599" spans="1:9" x14ac:dyDescent="0.15">
      <c r="A599" s="89"/>
      <c r="B599" s="214" t="s">
        <v>82</v>
      </c>
      <c r="C599" s="89" t="s">
        <v>89</v>
      </c>
      <c r="D599" s="92">
        <v>0</v>
      </c>
      <c r="E599" s="92">
        <v>0</v>
      </c>
      <c r="F599" s="92">
        <v>0</v>
      </c>
      <c r="G599" s="140">
        <v>0</v>
      </c>
      <c r="H599" s="97">
        <v>0</v>
      </c>
      <c r="I599" s="240">
        <f t="shared" si="17"/>
        <v>0</v>
      </c>
    </row>
    <row r="600" spans="1:9" x14ac:dyDescent="0.15">
      <c r="A600" s="89"/>
      <c r="B600" s="214" t="s">
        <v>86</v>
      </c>
      <c r="C600" s="89" t="s">
        <v>1080</v>
      </c>
      <c r="D600" s="92">
        <v>0</v>
      </c>
      <c r="E600" s="92">
        <v>0</v>
      </c>
      <c r="F600" s="92">
        <v>0</v>
      </c>
      <c r="G600" s="140">
        <v>0</v>
      </c>
      <c r="H600" s="97">
        <v>0</v>
      </c>
      <c r="I600" s="240">
        <f t="shared" si="17"/>
        <v>0</v>
      </c>
    </row>
    <row r="601" spans="1:9" x14ac:dyDescent="0.15">
      <c r="A601" s="89"/>
      <c r="B601" s="333" t="s">
        <v>485</v>
      </c>
      <c r="C601" s="286" t="s">
        <v>508</v>
      </c>
      <c r="D601" s="92">
        <v>0</v>
      </c>
      <c r="E601" s="92">
        <v>0</v>
      </c>
      <c r="F601" s="92">
        <v>0</v>
      </c>
      <c r="G601" s="140">
        <v>0</v>
      </c>
      <c r="H601" s="97">
        <v>0</v>
      </c>
      <c r="I601" s="240">
        <f t="shared" si="17"/>
        <v>0</v>
      </c>
    </row>
    <row r="602" spans="1:9" x14ac:dyDescent="0.15">
      <c r="A602" s="89"/>
      <c r="B602" s="214" t="s">
        <v>1081</v>
      </c>
      <c r="C602" s="89" t="s">
        <v>591</v>
      </c>
      <c r="D602" s="92">
        <v>0</v>
      </c>
      <c r="E602" s="92">
        <v>0</v>
      </c>
      <c r="F602" s="92">
        <v>0</v>
      </c>
      <c r="G602" s="140">
        <v>0</v>
      </c>
      <c r="H602" s="97">
        <v>0</v>
      </c>
      <c r="I602" s="240">
        <f t="shared" si="17"/>
        <v>0</v>
      </c>
    </row>
    <row r="603" spans="1:9" x14ac:dyDescent="0.15">
      <c r="A603" s="89"/>
      <c r="B603" s="214" t="s">
        <v>1082</v>
      </c>
      <c r="C603" s="89" t="s">
        <v>592</v>
      </c>
      <c r="D603" s="92">
        <v>0</v>
      </c>
      <c r="E603" s="92">
        <v>0</v>
      </c>
      <c r="F603" s="92">
        <v>0</v>
      </c>
      <c r="G603" s="140">
        <v>0</v>
      </c>
      <c r="H603" s="97">
        <v>0</v>
      </c>
      <c r="I603" s="240">
        <f t="shared" si="17"/>
        <v>0</v>
      </c>
    </row>
    <row r="604" spans="1:9" x14ac:dyDescent="0.15">
      <c r="A604" s="89"/>
      <c r="B604" s="214" t="s">
        <v>1083</v>
      </c>
      <c r="C604" s="89" t="s">
        <v>593</v>
      </c>
      <c r="D604" s="92">
        <v>0</v>
      </c>
      <c r="E604" s="92">
        <v>0</v>
      </c>
      <c r="F604" s="92">
        <v>0</v>
      </c>
      <c r="G604" s="140">
        <v>0</v>
      </c>
      <c r="H604" s="97">
        <v>0</v>
      </c>
      <c r="I604" s="240">
        <f t="shared" si="17"/>
        <v>0</v>
      </c>
    </row>
    <row r="605" spans="1:9" x14ac:dyDescent="0.15">
      <c r="A605" s="89"/>
      <c r="B605" s="214" t="s">
        <v>1084</v>
      </c>
      <c r="C605" s="89" t="s">
        <v>594</v>
      </c>
      <c r="D605" s="92">
        <v>0</v>
      </c>
      <c r="E605" s="92">
        <v>0</v>
      </c>
      <c r="F605" s="92">
        <v>0</v>
      </c>
      <c r="G605" s="140">
        <v>0</v>
      </c>
      <c r="H605" s="97">
        <v>0</v>
      </c>
      <c r="I605" s="240">
        <f t="shared" si="17"/>
        <v>0</v>
      </c>
    </row>
    <row r="606" spans="1:9" x14ac:dyDescent="0.15">
      <c r="A606" s="89"/>
      <c r="B606" s="214" t="s">
        <v>1085</v>
      </c>
      <c r="C606" s="89" t="s">
        <v>139</v>
      </c>
      <c r="D606" s="92">
        <v>0</v>
      </c>
      <c r="E606" s="92">
        <v>0</v>
      </c>
      <c r="F606" s="92">
        <v>0</v>
      </c>
      <c r="G606" s="140">
        <v>0</v>
      </c>
      <c r="H606" s="97">
        <v>0</v>
      </c>
      <c r="I606" s="240">
        <f t="shared" si="17"/>
        <v>0</v>
      </c>
    </row>
    <row r="607" spans="1:9" x14ac:dyDescent="0.15">
      <c r="A607" s="89"/>
      <c r="B607" s="214" t="s">
        <v>1086</v>
      </c>
      <c r="C607" s="89" t="s">
        <v>140</v>
      </c>
      <c r="D607" s="92">
        <v>0</v>
      </c>
      <c r="E607" s="92">
        <v>0</v>
      </c>
      <c r="F607" s="92">
        <v>0</v>
      </c>
      <c r="G607" s="140">
        <v>0</v>
      </c>
      <c r="H607" s="97">
        <v>0</v>
      </c>
      <c r="I607" s="240">
        <f t="shared" si="17"/>
        <v>0</v>
      </c>
    </row>
    <row r="608" spans="1:9" x14ac:dyDescent="0.15">
      <c r="A608" s="89"/>
      <c r="B608" s="214" t="s">
        <v>1087</v>
      </c>
      <c r="C608" s="89" t="s">
        <v>595</v>
      </c>
      <c r="D608" s="92">
        <v>0</v>
      </c>
      <c r="E608" s="92">
        <v>0</v>
      </c>
      <c r="F608" s="92">
        <v>0</v>
      </c>
      <c r="G608" s="140">
        <v>0</v>
      </c>
      <c r="H608" s="97">
        <v>0</v>
      </c>
      <c r="I608" s="240">
        <f t="shared" si="17"/>
        <v>0</v>
      </c>
    </row>
    <row r="609" spans="1:9" x14ac:dyDescent="0.15">
      <c r="A609" s="89"/>
      <c r="B609" s="214" t="s">
        <v>1088</v>
      </c>
      <c r="C609" s="89" t="s">
        <v>597</v>
      </c>
      <c r="D609" s="92">
        <v>0</v>
      </c>
      <c r="E609" s="92">
        <v>0</v>
      </c>
      <c r="F609" s="92">
        <v>0</v>
      </c>
      <c r="G609" s="140">
        <v>0</v>
      </c>
      <c r="H609" s="97">
        <v>0</v>
      </c>
      <c r="I609" s="240">
        <f t="shared" si="17"/>
        <v>0</v>
      </c>
    </row>
    <row r="610" spans="1:9" x14ac:dyDescent="0.15">
      <c r="A610" s="89"/>
      <c r="B610" s="214" t="s">
        <v>598</v>
      </c>
      <c r="C610" s="89" t="s">
        <v>603</v>
      </c>
      <c r="D610" s="92">
        <v>0</v>
      </c>
      <c r="E610" s="92">
        <v>0</v>
      </c>
      <c r="F610" s="92">
        <v>0</v>
      </c>
      <c r="G610" s="140">
        <v>0</v>
      </c>
      <c r="H610" s="97">
        <v>0</v>
      </c>
      <c r="I610" s="240">
        <f t="shared" si="17"/>
        <v>0</v>
      </c>
    </row>
    <row r="611" spans="1:9" x14ac:dyDescent="0.15">
      <c r="A611" s="89"/>
      <c r="B611" s="214" t="s">
        <v>599</v>
      </c>
      <c r="C611" s="89" t="s">
        <v>107</v>
      </c>
      <c r="D611" s="92">
        <v>0</v>
      </c>
      <c r="E611" s="92">
        <v>0</v>
      </c>
      <c r="F611" s="92">
        <v>0</v>
      </c>
      <c r="G611" s="140">
        <v>0</v>
      </c>
      <c r="H611" s="97">
        <v>0</v>
      </c>
      <c r="I611" s="240">
        <f t="shared" si="17"/>
        <v>0</v>
      </c>
    </row>
    <row r="612" spans="1:9" x14ac:dyDescent="0.15">
      <c r="A612" s="89"/>
      <c r="B612" s="214" t="s">
        <v>600</v>
      </c>
      <c r="C612" s="89" t="s">
        <v>108</v>
      </c>
      <c r="D612" s="92">
        <v>0</v>
      </c>
      <c r="E612" s="92">
        <v>0</v>
      </c>
      <c r="F612" s="92">
        <v>0</v>
      </c>
      <c r="G612" s="140">
        <v>0</v>
      </c>
      <c r="H612" s="97">
        <v>0</v>
      </c>
      <c r="I612" s="240">
        <f t="shared" si="17"/>
        <v>0</v>
      </c>
    </row>
    <row r="613" spans="1:9" x14ac:dyDescent="0.15">
      <c r="A613" s="89"/>
      <c r="B613" s="214" t="s">
        <v>601</v>
      </c>
      <c r="C613" s="89" t="s">
        <v>109</v>
      </c>
      <c r="D613" s="92">
        <v>0</v>
      </c>
      <c r="E613" s="92">
        <v>0</v>
      </c>
      <c r="F613" s="92">
        <v>0</v>
      </c>
      <c r="G613" s="140">
        <v>0</v>
      </c>
      <c r="H613" s="97">
        <v>0</v>
      </c>
      <c r="I613" s="240">
        <f t="shared" si="17"/>
        <v>0</v>
      </c>
    </row>
    <row r="614" spans="1:9" x14ac:dyDescent="0.15">
      <c r="A614" s="89"/>
      <c r="B614" s="214" t="s">
        <v>1053</v>
      </c>
      <c r="C614" s="89" t="s">
        <v>110</v>
      </c>
      <c r="D614" s="92">
        <v>0</v>
      </c>
      <c r="E614" s="92">
        <v>0</v>
      </c>
      <c r="F614" s="92">
        <v>0</v>
      </c>
      <c r="G614" s="140">
        <v>0</v>
      </c>
      <c r="H614" s="97">
        <v>0</v>
      </c>
      <c r="I614" s="240">
        <f t="shared" si="17"/>
        <v>0</v>
      </c>
    </row>
    <row r="615" spans="1:9" x14ac:dyDescent="0.15">
      <c r="A615" s="89"/>
      <c r="B615" s="214" t="s">
        <v>602</v>
      </c>
      <c r="C615" s="89" t="s">
        <v>111</v>
      </c>
      <c r="D615" s="92">
        <v>0</v>
      </c>
      <c r="E615" s="92">
        <v>0</v>
      </c>
      <c r="F615" s="92">
        <v>0</v>
      </c>
      <c r="G615" s="140">
        <v>0</v>
      </c>
      <c r="H615" s="97">
        <v>0</v>
      </c>
      <c r="I615" s="240">
        <f t="shared" si="17"/>
        <v>0</v>
      </c>
    </row>
    <row r="616" spans="1:9" x14ac:dyDescent="0.15">
      <c r="A616" s="89"/>
      <c r="B616" s="214" t="s">
        <v>1054</v>
      </c>
      <c r="C616" s="89" t="s">
        <v>114</v>
      </c>
      <c r="D616" s="92">
        <v>0</v>
      </c>
      <c r="E616" s="92">
        <v>0</v>
      </c>
      <c r="F616" s="92">
        <v>0</v>
      </c>
      <c r="G616" s="140">
        <v>0</v>
      </c>
      <c r="H616" s="97">
        <v>0</v>
      </c>
      <c r="I616" s="240">
        <f t="shared" si="17"/>
        <v>0</v>
      </c>
    </row>
    <row r="617" spans="1:9" x14ac:dyDescent="0.15">
      <c r="A617" s="89"/>
      <c r="B617" s="214" t="s">
        <v>451</v>
      </c>
      <c r="C617" s="89" t="s">
        <v>119</v>
      </c>
      <c r="D617" s="92">
        <v>0</v>
      </c>
      <c r="E617" s="92">
        <v>0</v>
      </c>
      <c r="F617" s="92">
        <v>0</v>
      </c>
      <c r="G617" s="140">
        <v>0</v>
      </c>
      <c r="H617" s="97">
        <v>0</v>
      </c>
      <c r="I617" s="240">
        <f t="shared" si="17"/>
        <v>0</v>
      </c>
    </row>
    <row r="618" spans="1:9" x14ac:dyDescent="0.15">
      <c r="A618" s="89"/>
      <c r="B618" s="214" t="s">
        <v>147</v>
      </c>
      <c r="C618" s="89" t="s">
        <v>530</v>
      </c>
      <c r="D618" s="92">
        <v>0</v>
      </c>
      <c r="E618" s="92">
        <v>0</v>
      </c>
      <c r="F618" s="92">
        <v>0</v>
      </c>
      <c r="G618" s="140">
        <v>0</v>
      </c>
      <c r="H618" s="97">
        <v>0</v>
      </c>
      <c r="I618" s="240">
        <f t="shared" si="17"/>
        <v>0</v>
      </c>
    </row>
    <row r="619" spans="1:9" x14ac:dyDescent="0.15">
      <c r="A619" s="89"/>
      <c r="B619" s="214" t="s">
        <v>447</v>
      </c>
      <c r="C619" s="89" t="s">
        <v>121</v>
      </c>
      <c r="D619" s="92">
        <v>0</v>
      </c>
      <c r="E619" s="92">
        <v>0</v>
      </c>
      <c r="F619" s="92">
        <v>0</v>
      </c>
      <c r="G619" s="140">
        <v>0</v>
      </c>
      <c r="H619" s="97">
        <v>0</v>
      </c>
      <c r="I619" s="240">
        <f t="shared" si="17"/>
        <v>0</v>
      </c>
    </row>
    <row r="620" spans="1:9" x14ac:dyDescent="0.15">
      <c r="A620" s="89"/>
      <c r="B620" s="214" t="s">
        <v>1055</v>
      </c>
      <c r="C620" s="89" t="s">
        <v>127</v>
      </c>
      <c r="D620" s="92">
        <v>0</v>
      </c>
      <c r="E620" s="92">
        <v>0</v>
      </c>
      <c r="F620" s="92">
        <v>0</v>
      </c>
      <c r="G620" s="140">
        <v>0</v>
      </c>
      <c r="H620" s="97">
        <v>0</v>
      </c>
      <c r="I620" s="240">
        <f t="shared" si="17"/>
        <v>0</v>
      </c>
    </row>
    <row r="621" spans="1:9" x14ac:dyDescent="0.15">
      <c r="A621" s="89"/>
      <c r="B621" s="214" t="s">
        <v>123</v>
      </c>
      <c r="C621" s="89" t="s">
        <v>128</v>
      </c>
      <c r="D621" s="92">
        <v>0</v>
      </c>
      <c r="E621" s="92">
        <v>0</v>
      </c>
      <c r="F621" s="92">
        <v>0</v>
      </c>
      <c r="G621" s="140">
        <v>0</v>
      </c>
      <c r="H621" s="97">
        <v>0</v>
      </c>
      <c r="I621" s="240">
        <f t="shared" si="17"/>
        <v>0</v>
      </c>
    </row>
    <row r="622" spans="1:9" x14ac:dyDescent="0.15">
      <c r="A622" s="89"/>
      <c r="B622" s="214" t="s">
        <v>124</v>
      </c>
      <c r="C622" s="89" t="s">
        <v>129</v>
      </c>
      <c r="D622" s="92">
        <v>0</v>
      </c>
      <c r="E622" s="92">
        <v>0</v>
      </c>
      <c r="F622" s="92">
        <v>0</v>
      </c>
      <c r="G622" s="140">
        <v>0</v>
      </c>
      <c r="H622" s="97">
        <v>0</v>
      </c>
      <c r="I622" s="240">
        <f t="shared" si="17"/>
        <v>0</v>
      </c>
    </row>
    <row r="623" spans="1:9" ht="11.25" thickBot="1" x14ac:dyDescent="0.2">
      <c r="A623" s="89"/>
      <c r="B623" s="214" t="s">
        <v>125</v>
      </c>
      <c r="C623" s="89" t="s">
        <v>130</v>
      </c>
      <c r="D623" s="92">
        <v>0</v>
      </c>
      <c r="E623" s="92">
        <v>0</v>
      </c>
      <c r="F623" s="92">
        <v>0</v>
      </c>
      <c r="G623" s="140">
        <v>0</v>
      </c>
      <c r="H623" s="97">
        <v>0</v>
      </c>
      <c r="I623" s="240">
        <f t="shared" si="17"/>
        <v>0</v>
      </c>
    </row>
    <row r="624" spans="1:9" ht="12" thickTop="1" thickBot="1" x14ac:dyDescent="0.2">
      <c r="A624" s="89"/>
      <c r="B624" s="214"/>
      <c r="C624" s="89" t="s">
        <v>98</v>
      </c>
      <c r="D624" s="111">
        <f>SUM(D591:D623)</f>
        <v>0</v>
      </c>
      <c r="E624" s="111">
        <f>SUM(E591:E623)</f>
        <v>0</v>
      </c>
      <c r="F624" s="111">
        <f>SUM(F591:F623)</f>
        <v>0</v>
      </c>
      <c r="G624" s="111">
        <f>SUM(G591:G623)</f>
        <v>0</v>
      </c>
      <c r="H624" s="111">
        <f>SUM(H591:H623)</f>
        <v>0</v>
      </c>
      <c r="I624" s="111">
        <f t="shared" si="17"/>
        <v>0</v>
      </c>
    </row>
    <row r="625" spans="1:9" ht="11.25" thickTop="1" x14ac:dyDescent="0.15">
      <c r="A625" s="89"/>
      <c r="B625" s="89"/>
      <c r="C625" s="89"/>
      <c r="D625" s="3"/>
      <c r="E625" s="3"/>
      <c r="F625" s="3"/>
      <c r="G625" s="3"/>
      <c r="H625" s="3"/>
      <c r="I625" s="128"/>
    </row>
    <row r="626" spans="1:9" x14ac:dyDescent="0.15">
      <c r="A626" s="215" t="s">
        <v>99</v>
      </c>
      <c r="B626" s="89"/>
      <c r="C626" s="89"/>
      <c r="D626" s="3"/>
      <c r="E626" s="3"/>
      <c r="F626" s="3"/>
      <c r="G626" s="3"/>
      <c r="H626" s="3"/>
      <c r="I626" s="128"/>
    </row>
    <row r="627" spans="1:9" x14ac:dyDescent="0.15">
      <c r="B627" s="214" t="s">
        <v>1048</v>
      </c>
      <c r="C627" s="89" t="s">
        <v>1186</v>
      </c>
      <c r="D627" s="95">
        <v>0</v>
      </c>
      <c r="E627" s="95">
        <v>0</v>
      </c>
      <c r="F627" s="95">
        <v>0</v>
      </c>
      <c r="G627" s="95">
        <v>0</v>
      </c>
      <c r="H627" s="97">
        <v>0</v>
      </c>
      <c r="I627" s="240">
        <f t="shared" ref="I627:I659" si="18">SUM(G627+H627)</f>
        <v>0</v>
      </c>
    </row>
    <row r="628" spans="1:9" x14ac:dyDescent="0.15">
      <c r="A628" s="89"/>
      <c r="B628" s="214" t="s">
        <v>1049</v>
      </c>
      <c r="C628" s="89" t="s">
        <v>1474</v>
      </c>
      <c r="D628" s="95">
        <v>0</v>
      </c>
      <c r="E628" s="95">
        <v>0</v>
      </c>
      <c r="F628" s="95">
        <v>0</v>
      </c>
      <c r="G628" s="95">
        <v>0</v>
      </c>
      <c r="H628" s="97">
        <v>0</v>
      </c>
      <c r="I628" s="240">
        <f t="shared" si="18"/>
        <v>0</v>
      </c>
    </row>
    <row r="629" spans="1:9" x14ac:dyDescent="0.15">
      <c r="A629" s="89"/>
      <c r="B629" s="214" t="s">
        <v>1050</v>
      </c>
      <c r="C629" s="89" t="s">
        <v>72</v>
      </c>
      <c r="D629" s="92">
        <v>0</v>
      </c>
      <c r="E629" s="92">
        <v>0</v>
      </c>
      <c r="F629" s="92">
        <v>0</v>
      </c>
      <c r="G629" s="140">
        <v>0</v>
      </c>
      <c r="H629" s="97">
        <v>0</v>
      </c>
      <c r="I629" s="240">
        <f t="shared" si="18"/>
        <v>0</v>
      </c>
    </row>
    <row r="630" spans="1:9" x14ac:dyDescent="0.15">
      <c r="A630" s="89"/>
      <c r="B630" s="214" t="s">
        <v>1051</v>
      </c>
      <c r="C630" s="89" t="s">
        <v>73</v>
      </c>
      <c r="D630" s="92">
        <v>0</v>
      </c>
      <c r="E630" s="92">
        <v>0</v>
      </c>
      <c r="F630" s="92">
        <v>0</v>
      </c>
      <c r="G630" s="140">
        <v>0</v>
      </c>
      <c r="H630" s="97">
        <v>0</v>
      </c>
      <c r="I630" s="240">
        <f t="shared" si="18"/>
        <v>0</v>
      </c>
    </row>
    <row r="631" spans="1:9" x14ac:dyDescent="0.15">
      <c r="A631" s="89"/>
      <c r="B631" s="214" t="s">
        <v>74</v>
      </c>
      <c r="C631" s="89" t="s">
        <v>75</v>
      </c>
      <c r="D631" s="92">
        <v>0</v>
      </c>
      <c r="E631" s="92">
        <v>0</v>
      </c>
      <c r="F631" s="92">
        <v>0</v>
      </c>
      <c r="G631" s="140">
        <v>0</v>
      </c>
      <c r="H631" s="97">
        <v>0</v>
      </c>
      <c r="I631" s="240">
        <f t="shared" si="18"/>
        <v>0</v>
      </c>
    </row>
    <row r="632" spans="1:9" x14ac:dyDescent="0.15">
      <c r="A632" s="89"/>
      <c r="B632" s="214" t="s">
        <v>76</v>
      </c>
      <c r="C632" s="89" t="s">
        <v>77</v>
      </c>
      <c r="D632" s="92">
        <v>0</v>
      </c>
      <c r="E632" s="92">
        <v>0</v>
      </c>
      <c r="F632" s="92">
        <v>0</v>
      </c>
      <c r="G632" s="140">
        <v>0</v>
      </c>
      <c r="H632" s="97">
        <v>0</v>
      </c>
      <c r="I632" s="240">
        <f t="shared" si="18"/>
        <v>0</v>
      </c>
    </row>
    <row r="633" spans="1:9" x14ac:dyDescent="0.15">
      <c r="A633" s="89"/>
      <c r="B633" s="214" t="s">
        <v>1052</v>
      </c>
      <c r="C633" s="89" t="s">
        <v>78</v>
      </c>
      <c r="D633" s="92">
        <v>0</v>
      </c>
      <c r="E633" s="92">
        <v>0</v>
      </c>
      <c r="F633" s="92">
        <v>0</v>
      </c>
      <c r="G633" s="140">
        <v>0</v>
      </c>
      <c r="H633" s="97">
        <v>0</v>
      </c>
      <c r="I633" s="240">
        <f t="shared" si="18"/>
        <v>0</v>
      </c>
    </row>
    <row r="634" spans="1:9" x14ac:dyDescent="0.15">
      <c r="A634" s="89"/>
      <c r="B634" s="214" t="s">
        <v>81</v>
      </c>
      <c r="C634" s="89" t="s">
        <v>88</v>
      </c>
      <c r="D634" s="92">
        <v>0</v>
      </c>
      <c r="E634" s="92">
        <v>0</v>
      </c>
      <c r="F634" s="92">
        <v>0</v>
      </c>
      <c r="G634" s="140">
        <v>0</v>
      </c>
      <c r="H634" s="97">
        <v>0</v>
      </c>
      <c r="I634" s="240">
        <f t="shared" si="18"/>
        <v>0</v>
      </c>
    </row>
    <row r="635" spans="1:9" x14ac:dyDescent="0.15">
      <c r="A635" s="89"/>
      <c r="B635" s="214" t="s">
        <v>82</v>
      </c>
      <c r="C635" s="89" t="s">
        <v>89</v>
      </c>
      <c r="D635" s="92">
        <v>0</v>
      </c>
      <c r="E635" s="92">
        <v>0</v>
      </c>
      <c r="F635" s="92">
        <v>0</v>
      </c>
      <c r="G635" s="140">
        <v>0</v>
      </c>
      <c r="H635" s="97">
        <v>0</v>
      </c>
      <c r="I635" s="240">
        <f t="shared" si="18"/>
        <v>0</v>
      </c>
    </row>
    <row r="636" spans="1:9" x14ac:dyDescent="0.15">
      <c r="A636" s="89"/>
      <c r="B636" s="214" t="s">
        <v>86</v>
      </c>
      <c r="C636" s="89" t="s">
        <v>1080</v>
      </c>
      <c r="D636" s="92">
        <v>0</v>
      </c>
      <c r="E636" s="92">
        <v>0</v>
      </c>
      <c r="F636" s="92">
        <v>0</v>
      </c>
      <c r="G636" s="140">
        <v>0</v>
      </c>
      <c r="H636" s="97">
        <v>0</v>
      </c>
      <c r="I636" s="240">
        <f t="shared" si="18"/>
        <v>0</v>
      </c>
    </row>
    <row r="637" spans="1:9" x14ac:dyDescent="0.15">
      <c r="A637" s="89"/>
      <c r="B637" s="333" t="s">
        <v>485</v>
      </c>
      <c r="C637" s="286" t="s">
        <v>508</v>
      </c>
      <c r="D637" s="92">
        <v>0</v>
      </c>
      <c r="E637" s="92">
        <v>0</v>
      </c>
      <c r="F637" s="92">
        <v>0</v>
      </c>
      <c r="G637" s="140">
        <v>0</v>
      </c>
      <c r="H637" s="97">
        <v>0</v>
      </c>
      <c r="I637" s="240">
        <f t="shared" si="18"/>
        <v>0</v>
      </c>
    </row>
    <row r="638" spans="1:9" x14ac:dyDescent="0.15">
      <c r="A638" s="89"/>
      <c r="B638" s="214" t="s">
        <v>1081</v>
      </c>
      <c r="C638" s="89" t="s">
        <v>591</v>
      </c>
      <c r="D638" s="92">
        <v>0</v>
      </c>
      <c r="E638" s="92">
        <v>0</v>
      </c>
      <c r="F638" s="92">
        <v>0</v>
      </c>
      <c r="G638" s="140">
        <v>0</v>
      </c>
      <c r="H638" s="97">
        <v>0</v>
      </c>
      <c r="I638" s="240">
        <f t="shared" si="18"/>
        <v>0</v>
      </c>
    </row>
    <row r="639" spans="1:9" x14ac:dyDescent="0.15">
      <c r="A639" s="89"/>
      <c r="B639" s="214" t="s">
        <v>1082</v>
      </c>
      <c r="C639" s="89" t="s">
        <v>592</v>
      </c>
      <c r="D639" s="92">
        <v>0</v>
      </c>
      <c r="E639" s="92">
        <v>0</v>
      </c>
      <c r="F639" s="92">
        <v>0</v>
      </c>
      <c r="G639" s="140">
        <v>0</v>
      </c>
      <c r="H639" s="97">
        <v>0</v>
      </c>
      <c r="I639" s="240">
        <f t="shared" si="18"/>
        <v>0</v>
      </c>
    </row>
    <row r="640" spans="1:9" x14ac:dyDescent="0.15">
      <c r="A640" s="89"/>
      <c r="B640" s="214" t="s">
        <v>1083</v>
      </c>
      <c r="C640" s="89" t="s">
        <v>593</v>
      </c>
      <c r="D640" s="92">
        <v>0</v>
      </c>
      <c r="E640" s="92">
        <v>0</v>
      </c>
      <c r="F640" s="92">
        <v>0</v>
      </c>
      <c r="G640" s="140">
        <v>0</v>
      </c>
      <c r="H640" s="97">
        <v>0</v>
      </c>
      <c r="I640" s="240">
        <f t="shared" si="18"/>
        <v>0</v>
      </c>
    </row>
    <row r="641" spans="1:9" x14ac:dyDescent="0.15">
      <c r="A641" s="89"/>
      <c r="B641" s="214" t="s">
        <v>1084</v>
      </c>
      <c r="C641" s="89" t="s">
        <v>594</v>
      </c>
      <c r="D641" s="92">
        <v>0</v>
      </c>
      <c r="E641" s="92">
        <v>0</v>
      </c>
      <c r="F641" s="92">
        <v>0</v>
      </c>
      <c r="G641" s="140">
        <v>0</v>
      </c>
      <c r="H641" s="97">
        <v>0</v>
      </c>
      <c r="I641" s="240">
        <f t="shared" si="18"/>
        <v>0</v>
      </c>
    </row>
    <row r="642" spans="1:9" x14ac:dyDescent="0.15">
      <c r="A642" s="89"/>
      <c r="B642" s="214" t="s">
        <v>1085</v>
      </c>
      <c r="C642" s="89" t="s">
        <v>139</v>
      </c>
      <c r="D642" s="92">
        <v>0</v>
      </c>
      <c r="E642" s="92">
        <v>0</v>
      </c>
      <c r="F642" s="92">
        <v>0</v>
      </c>
      <c r="G642" s="140">
        <v>0</v>
      </c>
      <c r="H642" s="97">
        <v>0</v>
      </c>
      <c r="I642" s="240">
        <f t="shared" si="18"/>
        <v>0</v>
      </c>
    </row>
    <row r="643" spans="1:9" x14ac:dyDescent="0.15">
      <c r="A643" s="89"/>
      <c r="B643" s="214" t="s">
        <v>1086</v>
      </c>
      <c r="C643" s="89" t="s">
        <v>140</v>
      </c>
      <c r="D643" s="92">
        <v>0</v>
      </c>
      <c r="E643" s="92">
        <v>0</v>
      </c>
      <c r="F643" s="92">
        <v>0</v>
      </c>
      <c r="G643" s="140">
        <v>0</v>
      </c>
      <c r="H643" s="97">
        <v>0</v>
      </c>
      <c r="I643" s="240">
        <f t="shared" si="18"/>
        <v>0</v>
      </c>
    </row>
    <row r="644" spans="1:9" x14ac:dyDescent="0.15">
      <c r="A644" s="89"/>
      <c r="B644" s="214" t="s">
        <v>1087</v>
      </c>
      <c r="C644" s="89" t="s">
        <v>595</v>
      </c>
      <c r="D644" s="92">
        <v>0</v>
      </c>
      <c r="E644" s="92">
        <v>0</v>
      </c>
      <c r="F644" s="92">
        <v>0</v>
      </c>
      <c r="G644" s="140">
        <v>0</v>
      </c>
      <c r="H644" s="97">
        <v>0</v>
      </c>
      <c r="I644" s="240">
        <f t="shared" si="18"/>
        <v>0</v>
      </c>
    </row>
    <row r="645" spans="1:9" x14ac:dyDescent="0.15">
      <c r="A645" s="89"/>
      <c r="B645" s="214" t="s">
        <v>1088</v>
      </c>
      <c r="C645" s="89" t="s">
        <v>597</v>
      </c>
      <c r="D645" s="92">
        <v>0</v>
      </c>
      <c r="E645" s="92">
        <v>0</v>
      </c>
      <c r="F645" s="92">
        <v>0</v>
      </c>
      <c r="G645" s="140">
        <v>0</v>
      </c>
      <c r="H645" s="97">
        <v>0</v>
      </c>
      <c r="I645" s="240">
        <f t="shared" si="18"/>
        <v>0</v>
      </c>
    </row>
    <row r="646" spans="1:9" x14ac:dyDescent="0.15">
      <c r="A646" s="89"/>
      <c r="B646" s="214" t="s">
        <v>598</v>
      </c>
      <c r="C646" s="89" t="s">
        <v>603</v>
      </c>
      <c r="D646" s="92">
        <v>0</v>
      </c>
      <c r="E646" s="92">
        <v>0</v>
      </c>
      <c r="F646" s="92">
        <v>0</v>
      </c>
      <c r="G646" s="140">
        <v>0</v>
      </c>
      <c r="H646" s="97">
        <v>0</v>
      </c>
      <c r="I646" s="240">
        <f t="shared" si="18"/>
        <v>0</v>
      </c>
    </row>
    <row r="647" spans="1:9" x14ac:dyDescent="0.15">
      <c r="A647" s="89"/>
      <c r="B647" s="214" t="s">
        <v>599</v>
      </c>
      <c r="C647" s="89" t="s">
        <v>107</v>
      </c>
      <c r="D647" s="92">
        <v>0</v>
      </c>
      <c r="E647" s="92">
        <v>0</v>
      </c>
      <c r="F647" s="92">
        <v>0</v>
      </c>
      <c r="G647" s="140">
        <v>0</v>
      </c>
      <c r="H647" s="97">
        <v>0</v>
      </c>
      <c r="I647" s="240">
        <f t="shared" si="18"/>
        <v>0</v>
      </c>
    </row>
    <row r="648" spans="1:9" x14ac:dyDescent="0.15">
      <c r="A648" s="89"/>
      <c r="B648" s="214" t="s">
        <v>600</v>
      </c>
      <c r="C648" s="89" t="s">
        <v>108</v>
      </c>
      <c r="D648" s="92">
        <v>0</v>
      </c>
      <c r="E648" s="92">
        <v>0</v>
      </c>
      <c r="F648" s="92">
        <v>0</v>
      </c>
      <c r="G648" s="140">
        <v>0</v>
      </c>
      <c r="H648" s="97">
        <v>0</v>
      </c>
      <c r="I648" s="240">
        <f t="shared" si="18"/>
        <v>0</v>
      </c>
    </row>
    <row r="649" spans="1:9" x14ac:dyDescent="0.15">
      <c r="A649" s="89"/>
      <c r="B649" s="214" t="s">
        <v>601</v>
      </c>
      <c r="C649" s="89" t="s">
        <v>109</v>
      </c>
      <c r="D649" s="92">
        <v>0</v>
      </c>
      <c r="E649" s="92">
        <v>0</v>
      </c>
      <c r="F649" s="92">
        <v>0</v>
      </c>
      <c r="G649" s="140">
        <v>0</v>
      </c>
      <c r="H649" s="97">
        <v>0</v>
      </c>
      <c r="I649" s="240">
        <f t="shared" si="18"/>
        <v>0</v>
      </c>
    </row>
    <row r="650" spans="1:9" x14ac:dyDescent="0.15">
      <c r="A650" s="89"/>
      <c r="B650" s="214" t="s">
        <v>1053</v>
      </c>
      <c r="C650" s="89" t="s">
        <v>110</v>
      </c>
      <c r="D650" s="92">
        <v>0</v>
      </c>
      <c r="E650" s="92">
        <v>0</v>
      </c>
      <c r="F650" s="92">
        <v>0</v>
      </c>
      <c r="G650" s="140">
        <v>0</v>
      </c>
      <c r="H650" s="97">
        <v>0</v>
      </c>
      <c r="I650" s="240">
        <f t="shared" si="18"/>
        <v>0</v>
      </c>
    </row>
    <row r="651" spans="1:9" x14ac:dyDescent="0.15">
      <c r="A651" s="89"/>
      <c r="B651" s="214" t="s">
        <v>602</v>
      </c>
      <c r="C651" s="89" t="s">
        <v>111</v>
      </c>
      <c r="D651" s="92">
        <v>0</v>
      </c>
      <c r="E651" s="92">
        <v>0</v>
      </c>
      <c r="F651" s="92">
        <v>0</v>
      </c>
      <c r="G651" s="140">
        <v>0</v>
      </c>
      <c r="H651" s="97">
        <v>0</v>
      </c>
      <c r="I651" s="240">
        <f t="shared" si="18"/>
        <v>0</v>
      </c>
    </row>
    <row r="652" spans="1:9" x14ac:dyDescent="0.15">
      <c r="A652" s="89"/>
      <c r="B652" s="214" t="s">
        <v>1054</v>
      </c>
      <c r="C652" s="89" t="s">
        <v>114</v>
      </c>
      <c r="D652" s="92">
        <v>0</v>
      </c>
      <c r="E652" s="92">
        <v>0</v>
      </c>
      <c r="F652" s="92">
        <v>0</v>
      </c>
      <c r="G652" s="140">
        <v>0</v>
      </c>
      <c r="H652" s="97">
        <v>0</v>
      </c>
      <c r="I652" s="240">
        <f t="shared" si="18"/>
        <v>0</v>
      </c>
    </row>
    <row r="653" spans="1:9" x14ac:dyDescent="0.15">
      <c r="A653" s="89"/>
      <c r="B653" s="214" t="s">
        <v>451</v>
      </c>
      <c r="C653" s="89" t="s">
        <v>119</v>
      </c>
      <c r="D653" s="92">
        <v>0</v>
      </c>
      <c r="E653" s="92">
        <v>0</v>
      </c>
      <c r="F653" s="92">
        <v>0</v>
      </c>
      <c r="G653" s="140">
        <v>0</v>
      </c>
      <c r="H653" s="97">
        <v>0</v>
      </c>
      <c r="I653" s="240">
        <f t="shared" si="18"/>
        <v>0</v>
      </c>
    </row>
    <row r="654" spans="1:9" x14ac:dyDescent="0.15">
      <c r="A654" s="89"/>
      <c r="B654" s="214" t="s">
        <v>447</v>
      </c>
      <c r="C654" s="89" t="s">
        <v>121</v>
      </c>
      <c r="D654" s="92">
        <v>0</v>
      </c>
      <c r="E654" s="92">
        <v>0</v>
      </c>
      <c r="F654" s="92">
        <v>0</v>
      </c>
      <c r="G654" s="140">
        <v>0</v>
      </c>
      <c r="H654" s="97">
        <v>0</v>
      </c>
      <c r="I654" s="240">
        <f t="shared" si="18"/>
        <v>0</v>
      </c>
    </row>
    <row r="655" spans="1:9" x14ac:dyDescent="0.15">
      <c r="A655" s="89"/>
      <c r="B655" s="214" t="s">
        <v>1055</v>
      </c>
      <c r="C655" s="89" t="s">
        <v>127</v>
      </c>
      <c r="D655" s="92">
        <v>0</v>
      </c>
      <c r="E655" s="92">
        <v>0</v>
      </c>
      <c r="F655" s="92">
        <v>0</v>
      </c>
      <c r="G655" s="140">
        <v>0</v>
      </c>
      <c r="H655" s="97">
        <v>0</v>
      </c>
      <c r="I655" s="240">
        <f t="shared" si="18"/>
        <v>0</v>
      </c>
    </row>
    <row r="656" spans="1:9" x14ac:dyDescent="0.15">
      <c r="A656" s="89"/>
      <c r="B656" s="214" t="s">
        <v>123</v>
      </c>
      <c r="C656" s="89" t="s">
        <v>128</v>
      </c>
      <c r="D656" s="92">
        <v>0</v>
      </c>
      <c r="E656" s="92">
        <v>0</v>
      </c>
      <c r="F656" s="92">
        <v>0</v>
      </c>
      <c r="G656" s="140">
        <v>0</v>
      </c>
      <c r="H656" s="97">
        <v>0</v>
      </c>
      <c r="I656" s="240">
        <f t="shared" si="18"/>
        <v>0</v>
      </c>
    </row>
    <row r="657" spans="1:9" x14ac:dyDescent="0.15">
      <c r="A657" s="89"/>
      <c r="B657" s="214" t="s">
        <v>124</v>
      </c>
      <c r="C657" s="89" t="s">
        <v>129</v>
      </c>
      <c r="D657" s="92">
        <v>0</v>
      </c>
      <c r="E657" s="92">
        <v>0</v>
      </c>
      <c r="F657" s="92">
        <v>0</v>
      </c>
      <c r="G657" s="140">
        <v>0</v>
      </c>
      <c r="H657" s="97">
        <v>0</v>
      </c>
      <c r="I657" s="240">
        <f t="shared" si="18"/>
        <v>0</v>
      </c>
    </row>
    <row r="658" spans="1:9" ht="11.25" thickBot="1" x14ac:dyDescent="0.2">
      <c r="A658" s="89"/>
      <c r="B658" s="214" t="s">
        <v>125</v>
      </c>
      <c r="C658" s="89" t="s">
        <v>130</v>
      </c>
      <c r="D658" s="92">
        <v>0</v>
      </c>
      <c r="E658" s="92">
        <v>0</v>
      </c>
      <c r="F658" s="92">
        <v>0</v>
      </c>
      <c r="G658" s="140">
        <v>0</v>
      </c>
      <c r="H658" s="97">
        <v>0</v>
      </c>
      <c r="I658" s="240">
        <f t="shared" si="18"/>
        <v>0</v>
      </c>
    </row>
    <row r="659" spans="1:9" ht="12" thickTop="1" thickBot="1" x14ac:dyDescent="0.2">
      <c r="A659" s="89"/>
      <c r="B659" s="214"/>
      <c r="C659" s="89" t="s">
        <v>100</v>
      </c>
      <c r="D659" s="111">
        <f>SUM(D627:D658)</f>
        <v>0</v>
      </c>
      <c r="E659" s="111">
        <f>SUM(E627:E658)</f>
        <v>0</v>
      </c>
      <c r="F659" s="111">
        <f>SUM(F627:F658)</f>
        <v>0</v>
      </c>
      <c r="G659" s="111">
        <f>SUM(G627:G658)</f>
        <v>0</v>
      </c>
      <c r="H659" s="111">
        <f>SUM(H627:H658)</f>
        <v>0</v>
      </c>
      <c r="I659" s="111">
        <f t="shared" si="18"/>
        <v>0</v>
      </c>
    </row>
    <row r="660" spans="1:9" ht="11.25" thickTop="1" x14ac:dyDescent="0.15">
      <c r="A660" s="89"/>
      <c r="B660" s="89"/>
      <c r="C660" s="89"/>
      <c r="D660" s="3"/>
      <c r="E660" s="3"/>
      <c r="F660" s="3"/>
      <c r="G660" s="3"/>
      <c r="H660" s="3"/>
      <c r="I660" s="128"/>
    </row>
    <row r="661" spans="1:9" x14ac:dyDescent="0.15">
      <c r="A661" s="215" t="s">
        <v>246</v>
      </c>
      <c r="B661" s="89"/>
      <c r="C661" s="89"/>
      <c r="D661" s="3"/>
      <c r="E661" s="3"/>
      <c r="F661" s="3"/>
      <c r="G661" s="3"/>
      <c r="H661" s="3"/>
      <c r="I661" s="128"/>
    </row>
    <row r="662" spans="1:9" x14ac:dyDescent="0.15">
      <c r="B662" s="214" t="s">
        <v>1048</v>
      </c>
      <c r="C662" s="89" t="s">
        <v>1186</v>
      </c>
      <c r="D662" s="95">
        <v>0</v>
      </c>
      <c r="E662" s="95">
        <v>0</v>
      </c>
      <c r="F662" s="95">
        <v>0</v>
      </c>
      <c r="G662" s="95">
        <v>0</v>
      </c>
      <c r="H662" s="97">
        <v>0</v>
      </c>
      <c r="I662" s="240">
        <f t="shared" ref="I662:I693" si="19">SUM(G662+H662)</f>
        <v>0</v>
      </c>
    </row>
    <row r="663" spans="1:9" x14ac:dyDescent="0.15">
      <c r="A663" s="89"/>
      <c r="B663" s="214" t="s">
        <v>1049</v>
      </c>
      <c r="C663" s="89" t="s">
        <v>1474</v>
      </c>
      <c r="D663" s="95">
        <v>0</v>
      </c>
      <c r="E663" s="95">
        <v>0</v>
      </c>
      <c r="F663" s="95">
        <v>0</v>
      </c>
      <c r="G663" s="95">
        <v>0</v>
      </c>
      <c r="H663" s="97">
        <v>0</v>
      </c>
      <c r="I663" s="240">
        <f t="shared" si="19"/>
        <v>0</v>
      </c>
    </row>
    <row r="664" spans="1:9" x14ac:dyDescent="0.15">
      <c r="A664" s="89"/>
      <c r="B664" s="214" t="s">
        <v>1050</v>
      </c>
      <c r="C664" s="89" t="s">
        <v>72</v>
      </c>
      <c r="D664" s="92">
        <v>0</v>
      </c>
      <c r="E664" s="92">
        <v>0</v>
      </c>
      <c r="F664" s="92">
        <v>0</v>
      </c>
      <c r="G664" s="140">
        <v>0</v>
      </c>
      <c r="H664" s="97">
        <v>0</v>
      </c>
      <c r="I664" s="240">
        <f t="shared" si="19"/>
        <v>0</v>
      </c>
    </row>
    <row r="665" spans="1:9" x14ac:dyDescent="0.15">
      <c r="A665" s="89"/>
      <c r="B665" s="214" t="s">
        <v>1051</v>
      </c>
      <c r="C665" s="89" t="s">
        <v>73</v>
      </c>
      <c r="D665" s="92">
        <v>0</v>
      </c>
      <c r="E665" s="92">
        <v>0</v>
      </c>
      <c r="F665" s="92">
        <v>0</v>
      </c>
      <c r="G665" s="140">
        <v>0</v>
      </c>
      <c r="H665" s="97">
        <v>0</v>
      </c>
      <c r="I665" s="240">
        <f t="shared" si="19"/>
        <v>0</v>
      </c>
    </row>
    <row r="666" spans="1:9" x14ac:dyDescent="0.15">
      <c r="A666" s="89"/>
      <c r="B666" s="214" t="s">
        <v>74</v>
      </c>
      <c r="C666" s="89" t="s">
        <v>75</v>
      </c>
      <c r="D666" s="92">
        <v>0</v>
      </c>
      <c r="E666" s="92">
        <v>0</v>
      </c>
      <c r="F666" s="92">
        <v>0</v>
      </c>
      <c r="G666" s="140">
        <v>0</v>
      </c>
      <c r="H666" s="97">
        <v>0</v>
      </c>
      <c r="I666" s="240">
        <f t="shared" si="19"/>
        <v>0</v>
      </c>
    </row>
    <row r="667" spans="1:9" x14ac:dyDescent="0.15">
      <c r="A667" s="89"/>
      <c r="B667" s="214" t="s">
        <v>76</v>
      </c>
      <c r="C667" s="89" t="s">
        <v>77</v>
      </c>
      <c r="D667" s="92">
        <v>0</v>
      </c>
      <c r="E667" s="92">
        <v>0</v>
      </c>
      <c r="F667" s="92">
        <v>0</v>
      </c>
      <c r="G667" s="140">
        <v>0</v>
      </c>
      <c r="H667" s="97">
        <v>0</v>
      </c>
      <c r="I667" s="240">
        <f t="shared" si="19"/>
        <v>0</v>
      </c>
    </row>
    <row r="668" spans="1:9" x14ac:dyDescent="0.15">
      <c r="A668" s="89"/>
      <c r="B668" s="214" t="s">
        <v>1052</v>
      </c>
      <c r="C668" s="89" t="s">
        <v>78</v>
      </c>
      <c r="D668" s="92">
        <v>0</v>
      </c>
      <c r="E668" s="92">
        <v>0</v>
      </c>
      <c r="F668" s="92">
        <v>0</v>
      </c>
      <c r="G668" s="140">
        <v>0</v>
      </c>
      <c r="H668" s="97">
        <v>0</v>
      </c>
      <c r="I668" s="240">
        <f t="shared" si="19"/>
        <v>0</v>
      </c>
    </row>
    <row r="669" spans="1:9" x14ac:dyDescent="0.15">
      <c r="A669" s="89"/>
      <c r="B669" s="214" t="s">
        <v>81</v>
      </c>
      <c r="C669" s="89" t="s">
        <v>88</v>
      </c>
      <c r="D669" s="92">
        <v>0</v>
      </c>
      <c r="E669" s="92">
        <v>0</v>
      </c>
      <c r="F669" s="92">
        <v>0</v>
      </c>
      <c r="G669" s="140">
        <v>0</v>
      </c>
      <c r="H669" s="97">
        <v>0</v>
      </c>
      <c r="I669" s="240">
        <f t="shared" si="19"/>
        <v>0</v>
      </c>
    </row>
    <row r="670" spans="1:9" x14ac:dyDescent="0.15">
      <c r="A670" s="89"/>
      <c r="B670" s="214" t="s">
        <v>82</v>
      </c>
      <c r="C670" s="89" t="s">
        <v>89</v>
      </c>
      <c r="D670" s="92">
        <v>0</v>
      </c>
      <c r="E670" s="92">
        <v>0</v>
      </c>
      <c r="F670" s="92">
        <v>0</v>
      </c>
      <c r="G670" s="140">
        <v>0</v>
      </c>
      <c r="H670" s="97">
        <v>0</v>
      </c>
      <c r="I670" s="240">
        <f t="shared" si="19"/>
        <v>0</v>
      </c>
    </row>
    <row r="671" spans="1:9" x14ac:dyDescent="0.15">
      <c r="A671" s="89"/>
      <c r="B671" s="214" t="s">
        <v>86</v>
      </c>
      <c r="C671" s="89" t="s">
        <v>1080</v>
      </c>
      <c r="D671" s="92">
        <v>0</v>
      </c>
      <c r="E671" s="92">
        <v>0</v>
      </c>
      <c r="F671" s="92">
        <v>0</v>
      </c>
      <c r="G671" s="140">
        <v>0</v>
      </c>
      <c r="H671" s="97">
        <v>0</v>
      </c>
      <c r="I671" s="240">
        <f t="shared" si="19"/>
        <v>0</v>
      </c>
    </row>
    <row r="672" spans="1:9" x14ac:dyDescent="0.15">
      <c r="A672" s="89"/>
      <c r="B672" s="333" t="s">
        <v>485</v>
      </c>
      <c r="C672" s="286" t="s">
        <v>508</v>
      </c>
      <c r="D672" s="92">
        <v>0</v>
      </c>
      <c r="E672" s="92">
        <v>0</v>
      </c>
      <c r="F672" s="92">
        <v>0</v>
      </c>
      <c r="G672" s="140">
        <v>0</v>
      </c>
      <c r="H672" s="97">
        <v>0</v>
      </c>
      <c r="I672" s="240">
        <f t="shared" si="19"/>
        <v>0</v>
      </c>
    </row>
    <row r="673" spans="1:9" x14ac:dyDescent="0.15">
      <c r="A673" s="89"/>
      <c r="B673" s="214" t="s">
        <v>1081</v>
      </c>
      <c r="C673" s="89" t="s">
        <v>591</v>
      </c>
      <c r="D673" s="92">
        <v>0</v>
      </c>
      <c r="E673" s="92">
        <v>0</v>
      </c>
      <c r="F673" s="92">
        <v>0</v>
      </c>
      <c r="G673" s="140">
        <v>0</v>
      </c>
      <c r="H673" s="97">
        <v>0</v>
      </c>
      <c r="I673" s="240">
        <f t="shared" si="19"/>
        <v>0</v>
      </c>
    </row>
    <row r="674" spans="1:9" x14ac:dyDescent="0.15">
      <c r="A674" s="89"/>
      <c r="B674" s="214" t="s">
        <v>1082</v>
      </c>
      <c r="C674" s="89" t="s">
        <v>592</v>
      </c>
      <c r="D674" s="92">
        <v>0</v>
      </c>
      <c r="E674" s="92">
        <v>0</v>
      </c>
      <c r="F674" s="92">
        <v>0</v>
      </c>
      <c r="G674" s="140">
        <v>0</v>
      </c>
      <c r="H674" s="97">
        <v>0</v>
      </c>
      <c r="I674" s="240">
        <f t="shared" si="19"/>
        <v>0</v>
      </c>
    </row>
    <row r="675" spans="1:9" x14ac:dyDescent="0.15">
      <c r="A675" s="89"/>
      <c r="B675" s="214" t="s">
        <v>1083</v>
      </c>
      <c r="C675" s="89" t="s">
        <v>593</v>
      </c>
      <c r="D675" s="92">
        <v>0</v>
      </c>
      <c r="E675" s="92">
        <v>0</v>
      </c>
      <c r="F675" s="92">
        <v>0</v>
      </c>
      <c r="G675" s="140">
        <v>0</v>
      </c>
      <c r="H675" s="97">
        <v>0</v>
      </c>
      <c r="I675" s="240">
        <f t="shared" si="19"/>
        <v>0</v>
      </c>
    </row>
    <row r="676" spans="1:9" x14ac:dyDescent="0.15">
      <c r="A676" s="89"/>
      <c r="B676" s="214" t="s">
        <v>1084</v>
      </c>
      <c r="C676" s="89" t="s">
        <v>594</v>
      </c>
      <c r="D676" s="92">
        <v>0</v>
      </c>
      <c r="E676" s="92">
        <v>0</v>
      </c>
      <c r="F676" s="92">
        <v>0</v>
      </c>
      <c r="G676" s="140">
        <v>0</v>
      </c>
      <c r="H676" s="97">
        <v>0</v>
      </c>
      <c r="I676" s="240">
        <f t="shared" si="19"/>
        <v>0</v>
      </c>
    </row>
    <row r="677" spans="1:9" x14ac:dyDescent="0.15">
      <c r="A677" s="89"/>
      <c r="B677" s="214" t="s">
        <v>1085</v>
      </c>
      <c r="C677" s="89" t="s">
        <v>139</v>
      </c>
      <c r="D677" s="92">
        <v>0</v>
      </c>
      <c r="E677" s="92">
        <v>0</v>
      </c>
      <c r="F677" s="92">
        <v>0</v>
      </c>
      <c r="G677" s="140">
        <v>0</v>
      </c>
      <c r="H677" s="97">
        <v>0</v>
      </c>
      <c r="I677" s="240">
        <f t="shared" si="19"/>
        <v>0</v>
      </c>
    </row>
    <row r="678" spans="1:9" x14ac:dyDescent="0.15">
      <c r="A678" s="89"/>
      <c r="B678" s="214" t="s">
        <v>1086</v>
      </c>
      <c r="C678" s="89" t="s">
        <v>140</v>
      </c>
      <c r="D678" s="92">
        <v>0</v>
      </c>
      <c r="E678" s="92">
        <v>0</v>
      </c>
      <c r="F678" s="92">
        <v>0</v>
      </c>
      <c r="G678" s="140">
        <v>0</v>
      </c>
      <c r="H678" s="97">
        <v>0</v>
      </c>
      <c r="I678" s="240">
        <f t="shared" si="19"/>
        <v>0</v>
      </c>
    </row>
    <row r="679" spans="1:9" x14ac:dyDescent="0.15">
      <c r="A679" s="89"/>
      <c r="B679" s="214" t="s">
        <v>1087</v>
      </c>
      <c r="C679" s="89" t="s">
        <v>595</v>
      </c>
      <c r="D679" s="92">
        <v>0</v>
      </c>
      <c r="E679" s="92">
        <v>0</v>
      </c>
      <c r="F679" s="92">
        <v>0</v>
      </c>
      <c r="G679" s="140">
        <v>0</v>
      </c>
      <c r="H679" s="97">
        <v>0</v>
      </c>
      <c r="I679" s="240">
        <f t="shared" si="19"/>
        <v>0</v>
      </c>
    </row>
    <row r="680" spans="1:9" x14ac:dyDescent="0.15">
      <c r="A680" s="89"/>
      <c r="B680" s="214" t="s">
        <v>1088</v>
      </c>
      <c r="C680" s="89" t="s">
        <v>597</v>
      </c>
      <c r="D680" s="92">
        <v>0</v>
      </c>
      <c r="E680" s="92">
        <v>0</v>
      </c>
      <c r="F680" s="92">
        <v>0</v>
      </c>
      <c r="G680" s="140">
        <v>0</v>
      </c>
      <c r="H680" s="97">
        <v>0</v>
      </c>
      <c r="I680" s="240">
        <f t="shared" si="19"/>
        <v>0</v>
      </c>
    </row>
    <row r="681" spans="1:9" x14ac:dyDescent="0.15">
      <c r="A681" s="89"/>
      <c r="B681" s="214" t="s">
        <v>598</v>
      </c>
      <c r="C681" s="89" t="s">
        <v>603</v>
      </c>
      <c r="D681" s="92">
        <v>0</v>
      </c>
      <c r="E681" s="92">
        <v>0</v>
      </c>
      <c r="F681" s="92">
        <v>0</v>
      </c>
      <c r="G681" s="140">
        <v>0</v>
      </c>
      <c r="H681" s="97">
        <v>0</v>
      </c>
      <c r="I681" s="240">
        <f t="shared" si="19"/>
        <v>0</v>
      </c>
    </row>
    <row r="682" spans="1:9" x14ac:dyDescent="0.15">
      <c r="A682" s="89"/>
      <c r="B682" s="214" t="s">
        <v>599</v>
      </c>
      <c r="C682" s="89" t="s">
        <v>107</v>
      </c>
      <c r="D682" s="92">
        <v>0</v>
      </c>
      <c r="E682" s="92">
        <v>0</v>
      </c>
      <c r="F682" s="92">
        <v>0</v>
      </c>
      <c r="G682" s="140">
        <v>0</v>
      </c>
      <c r="H682" s="97">
        <v>0</v>
      </c>
      <c r="I682" s="240">
        <f t="shared" si="19"/>
        <v>0</v>
      </c>
    </row>
    <row r="683" spans="1:9" x14ac:dyDescent="0.15">
      <c r="A683" s="89"/>
      <c r="B683" s="214" t="s">
        <v>600</v>
      </c>
      <c r="C683" s="89" t="s">
        <v>108</v>
      </c>
      <c r="D683" s="92">
        <v>0</v>
      </c>
      <c r="E683" s="92">
        <v>0</v>
      </c>
      <c r="F683" s="92">
        <v>0</v>
      </c>
      <c r="G683" s="140">
        <v>0</v>
      </c>
      <c r="H683" s="97">
        <v>0</v>
      </c>
      <c r="I683" s="240">
        <f t="shared" si="19"/>
        <v>0</v>
      </c>
    </row>
    <row r="684" spans="1:9" x14ac:dyDescent="0.15">
      <c r="A684" s="89"/>
      <c r="B684" s="214" t="s">
        <v>601</v>
      </c>
      <c r="C684" s="89" t="s">
        <v>109</v>
      </c>
      <c r="D684" s="92">
        <v>0</v>
      </c>
      <c r="E684" s="92">
        <v>0</v>
      </c>
      <c r="F684" s="92">
        <v>0</v>
      </c>
      <c r="G684" s="140">
        <v>0</v>
      </c>
      <c r="H684" s="97">
        <v>0</v>
      </c>
      <c r="I684" s="240">
        <f t="shared" si="19"/>
        <v>0</v>
      </c>
    </row>
    <row r="685" spans="1:9" x14ac:dyDescent="0.15">
      <c r="A685" s="89"/>
      <c r="B685" s="214" t="s">
        <v>1053</v>
      </c>
      <c r="C685" s="89" t="s">
        <v>110</v>
      </c>
      <c r="D685" s="92">
        <v>0</v>
      </c>
      <c r="E685" s="92">
        <v>0</v>
      </c>
      <c r="F685" s="92">
        <v>0</v>
      </c>
      <c r="G685" s="140">
        <v>0</v>
      </c>
      <c r="H685" s="97">
        <v>0</v>
      </c>
      <c r="I685" s="240">
        <f t="shared" si="19"/>
        <v>0</v>
      </c>
    </row>
    <row r="686" spans="1:9" x14ac:dyDescent="0.15">
      <c r="A686" s="89"/>
      <c r="B686" s="214" t="s">
        <v>602</v>
      </c>
      <c r="C686" s="89" t="s">
        <v>111</v>
      </c>
      <c r="D686" s="92">
        <v>0</v>
      </c>
      <c r="E686" s="92">
        <v>0</v>
      </c>
      <c r="F686" s="92">
        <v>0</v>
      </c>
      <c r="G686" s="140">
        <v>0</v>
      </c>
      <c r="H686" s="97">
        <v>0</v>
      </c>
      <c r="I686" s="240">
        <f t="shared" si="19"/>
        <v>0</v>
      </c>
    </row>
    <row r="687" spans="1:9" x14ac:dyDescent="0.15">
      <c r="A687" s="89"/>
      <c r="B687" s="214" t="s">
        <v>1054</v>
      </c>
      <c r="C687" s="89" t="s">
        <v>114</v>
      </c>
      <c r="D687" s="92">
        <v>0</v>
      </c>
      <c r="E687" s="92">
        <v>0</v>
      </c>
      <c r="F687" s="92">
        <v>0</v>
      </c>
      <c r="G687" s="140">
        <v>0</v>
      </c>
      <c r="H687" s="97">
        <v>0</v>
      </c>
      <c r="I687" s="240">
        <f t="shared" si="19"/>
        <v>0</v>
      </c>
    </row>
    <row r="688" spans="1:9" x14ac:dyDescent="0.15">
      <c r="A688" s="89"/>
      <c r="B688" s="214" t="s">
        <v>451</v>
      </c>
      <c r="C688" s="89" t="s">
        <v>119</v>
      </c>
      <c r="D688" s="92">
        <v>0</v>
      </c>
      <c r="E688" s="92">
        <v>0</v>
      </c>
      <c r="F688" s="92">
        <v>0</v>
      </c>
      <c r="G688" s="140">
        <v>0</v>
      </c>
      <c r="H688" s="97">
        <v>0</v>
      </c>
      <c r="I688" s="240">
        <f t="shared" si="19"/>
        <v>0</v>
      </c>
    </row>
    <row r="689" spans="1:9" x14ac:dyDescent="0.15">
      <c r="A689" s="89"/>
      <c r="B689" s="214" t="s">
        <v>447</v>
      </c>
      <c r="C689" s="89" t="s">
        <v>121</v>
      </c>
      <c r="D689" s="92">
        <v>0</v>
      </c>
      <c r="E689" s="92">
        <v>0</v>
      </c>
      <c r="F689" s="92">
        <v>0</v>
      </c>
      <c r="G689" s="140">
        <v>0</v>
      </c>
      <c r="H689" s="97">
        <v>0</v>
      </c>
      <c r="I689" s="240">
        <f t="shared" si="19"/>
        <v>0</v>
      </c>
    </row>
    <row r="690" spans="1:9" x14ac:dyDescent="0.15">
      <c r="A690" s="89"/>
      <c r="B690" s="214" t="s">
        <v>1055</v>
      </c>
      <c r="C690" s="89" t="s">
        <v>127</v>
      </c>
      <c r="D690" s="92">
        <v>0</v>
      </c>
      <c r="E690" s="92">
        <v>0</v>
      </c>
      <c r="F690" s="92">
        <v>0</v>
      </c>
      <c r="G690" s="140">
        <v>0</v>
      </c>
      <c r="H690" s="97">
        <v>0</v>
      </c>
      <c r="I690" s="240">
        <f t="shared" si="19"/>
        <v>0</v>
      </c>
    </row>
    <row r="691" spans="1:9" x14ac:dyDescent="0.15">
      <c r="A691" s="89"/>
      <c r="B691" s="214" t="s">
        <v>123</v>
      </c>
      <c r="C691" s="89" t="s">
        <v>128</v>
      </c>
      <c r="D691" s="92">
        <v>0</v>
      </c>
      <c r="E691" s="92">
        <v>0</v>
      </c>
      <c r="F691" s="92">
        <v>0</v>
      </c>
      <c r="G691" s="140">
        <v>0</v>
      </c>
      <c r="H691" s="97">
        <v>0</v>
      </c>
      <c r="I691" s="240">
        <f t="shared" si="19"/>
        <v>0</v>
      </c>
    </row>
    <row r="692" spans="1:9" x14ac:dyDescent="0.15">
      <c r="A692" s="89"/>
      <c r="B692" s="214" t="s">
        <v>124</v>
      </c>
      <c r="C692" s="89" t="s">
        <v>129</v>
      </c>
      <c r="D692" s="92">
        <v>0</v>
      </c>
      <c r="E692" s="92">
        <v>0</v>
      </c>
      <c r="F692" s="92">
        <v>0</v>
      </c>
      <c r="G692" s="140">
        <v>0</v>
      </c>
      <c r="H692" s="97">
        <v>0</v>
      </c>
      <c r="I692" s="240">
        <f t="shared" si="19"/>
        <v>0</v>
      </c>
    </row>
    <row r="693" spans="1:9" ht="11.25" thickBot="1" x14ac:dyDescent="0.2">
      <c r="A693" s="89"/>
      <c r="B693" s="214" t="s">
        <v>125</v>
      </c>
      <c r="C693" s="89" t="s">
        <v>130</v>
      </c>
      <c r="D693" s="92">
        <v>0</v>
      </c>
      <c r="E693" s="92">
        <v>0</v>
      </c>
      <c r="F693" s="92">
        <v>0</v>
      </c>
      <c r="G693" s="140">
        <v>0</v>
      </c>
      <c r="H693" s="97">
        <v>0</v>
      </c>
      <c r="I693" s="240">
        <f t="shared" si="19"/>
        <v>0</v>
      </c>
    </row>
    <row r="694" spans="1:9" ht="12" thickTop="1" thickBot="1" x14ac:dyDescent="0.2">
      <c r="A694" s="89"/>
      <c r="B694" s="214"/>
      <c r="C694" s="89" t="s">
        <v>268</v>
      </c>
      <c r="D694" s="111">
        <f>SUM(D662:D693)</f>
        <v>0</v>
      </c>
      <c r="E694" s="111">
        <f>SUM(E662:E693)</f>
        <v>0</v>
      </c>
      <c r="F694" s="111">
        <f>SUM(F662:F693)</f>
        <v>0</v>
      </c>
      <c r="G694" s="111">
        <f>SUM(G662:G693)</f>
        <v>0</v>
      </c>
      <c r="H694" s="111">
        <f>SUM(H662:H693)</f>
        <v>0</v>
      </c>
      <c r="I694" s="111">
        <f>SUM(G694+H694)</f>
        <v>0</v>
      </c>
    </row>
    <row r="695" spans="1:9" ht="11.25" thickTop="1" x14ac:dyDescent="0.15">
      <c r="A695" s="89"/>
      <c r="B695" s="89"/>
      <c r="C695" s="89"/>
      <c r="D695" s="3"/>
      <c r="E695" s="3"/>
      <c r="F695" s="3"/>
      <c r="G695" s="3"/>
      <c r="H695" s="3"/>
      <c r="I695" s="128"/>
    </row>
    <row r="696" spans="1:9" x14ac:dyDescent="0.15">
      <c r="A696" s="215" t="s">
        <v>269</v>
      </c>
      <c r="B696" s="89"/>
      <c r="C696" s="89"/>
      <c r="D696" s="3"/>
      <c r="E696" s="3"/>
      <c r="F696" s="3"/>
      <c r="G696" s="3"/>
      <c r="H696" s="3"/>
      <c r="I696" s="128"/>
    </row>
    <row r="697" spans="1:9" x14ac:dyDescent="0.15">
      <c r="B697" s="214" t="s">
        <v>1048</v>
      </c>
      <c r="C697" s="89" t="s">
        <v>1186</v>
      </c>
      <c r="D697" s="95">
        <v>0</v>
      </c>
      <c r="E697" s="95">
        <v>0</v>
      </c>
      <c r="F697" s="95">
        <v>0</v>
      </c>
      <c r="G697" s="95">
        <v>0</v>
      </c>
      <c r="H697" s="97">
        <v>0</v>
      </c>
      <c r="I697" s="240">
        <f t="shared" ref="I697:I728" si="20">SUM(G697+H697)</f>
        <v>0</v>
      </c>
    </row>
    <row r="698" spans="1:9" x14ac:dyDescent="0.15">
      <c r="A698" s="89"/>
      <c r="B698" s="214" t="s">
        <v>1049</v>
      </c>
      <c r="C698" s="89" t="s">
        <v>1474</v>
      </c>
      <c r="D698" s="95">
        <v>0</v>
      </c>
      <c r="E698" s="95">
        <v>0</v>
      </c>
      <c r="F698" s="95">
        <v>0</v>
      </c>
      <c r="G698" s="95">
        <v>0</v>
      </c>
      <c r="H698" s="97">
        <v>0</v>
      </c>
      <c r="I698" s="240">
        <f t="shared" si="20"/>
        <v>0</v>
      </c>
    </row>
    <row r="699" spans="1:9" x14ac:dyDescent="0.15">
      <c r="A699" s="89"/>
      <c r="B699" s="214" t="s">
        <v>1050</v>
      </c>
      <c r="C699" s="89" t="s">
        <v>72</v>
      </c>
      <c r="D699" s="92">
        <v>0</v>
      </c>
      <c r="E699" s="92">
        <v>0</v>
      </c>
      <c r="F699" s="92">
        <v>0</v>
      </c>
      <c r="G699" s="140">
        <v>0</v>
      </c>
      <c r="H699" s="97">
        <v>0</v>
      </c>
      <c r="I699" s="240">
        <f t="shared" si="20"/>
        <v>0</v>
      </c>
    </row>
    <row r="700" spans="1:9" x14ac:dyDescent="0.15">
      <c r="A700" s="89"/>
      <c r="B700" s="214" t="s">
        <v>1051</v>
      </c>
      <c r="C700" s="89" t="s">
        <v>73</v>
      </c>
      <c r="D700" s="92">
        <v>0</v>
      </c>
      <c r="E700" s="92">
        <v>0</v>
      </c>
      <c r="F700" s="92">
        <v>0</v>
      </c>
      <c r="G700" s="140">
        <v>0</v>
      </c>
      <c r="H700" s="97">
        <v>0</v>
      </c>
      <c r="I700" s="240">
        <f t="shared" si="20"/>
        <v>0</v>
      </c>
    </row>
    <row r="701" spans="1:9" x14ac:dyDescent="0.15">
      <c r="A701" s="89"/>
      <c r="B701" s="214" t="s">
        <v>74</v>
      </c>
      <c r="C701" s="89" t="s">
        <v>75</v>
      </c>
      <c r="D701" s="92">
        <v>0</v>
      </c>
      <c r="E701" s="92">
        <v>0</v>
      </c>
      <c r="F701" s="92">
        <v>0</v>
      </c>
      <c r="G701" s="140">
        <v>0</v>
      </c>
      <c r="H701" s="97">
        <v>0</v>
      </c>
      <c r="I701" s="240">
        <f t="shared" si="20"/>
        <v>0</v>
      </c>
    </row>
    <row r="702" spans="1:9" x14ac:dyDescent="0.15">
      <c r="A702" s="89"/>
      <c r="B702" s="214" t="s">
        <v>76</v>
      </c>
      <c r="C702" s="89" t="s">
        <v>77</v>
      </c>
      <c r="D702" s="92">
        <v>0</v>
      </c>
      <c r="E702" s="92">
        <v>0</v>
      </c>
      <c r="F702" s="92">
        <v>0</v>
      </c>
      <c r="G702" s="140">
        <v>0</v>
      </c>
      <c r="H702" s="97">
        <v>0</v>
      </c>
      <c r="I702" s="240">
        <f t="shared" si="20"/>
        <v>0</v>
      </c>
    </row>
    <row r="703" spans="1:9" x14ac:dyDescent="0.15">
      <c r="A703" s="89"/>
      <c r="B703" s="214" t="s">
        <v>1052</v>
      </c>
      <c r="C703" s="89" t="s">
        <v>78</v>
      </c>
      <c r="D703" s="92">
        <v>0</v>
      </c>
      <c r="E703" s="92">
        <v>0</v>
      </c>
      <c r="F703" s="92">
        <v>0</v>
      </c>
      <c r="G703" s="140">
        <v>0</v>
      </c>
      <c r="H703" s="97">
        <v>0</v>
      </c>
      <c r="I703" s="240">
        <f t="shared" si="20"/>
        <v>0</v>
      </c>
    </row>
    <row r="704" spans="1:9" x14ac:dyDescent="0.15">
      <c r="A704" s="89"/>
      <c r="B704" s="214" t="s">
        <v>81</v>
      </c>
      <c r="C704" s="89" t="s">
        <v>88</v>
      </c>
      <c r="D704" s="92">
        <v>0</v>
      </c>
      <c r="E704" s="92">
        <v>0</v>
      </c>
      <c r="F704" s="92">
        <v>0</v>
      </c>
      <c r="G704" s="140">
        <v>0</v>
      </c>
      <c r="H704" s="97">
        <v>0</v>
      </c>
      <c r="I704" s="240">
        <f t="shared" si="20"/>
        <v>0</v>
      </c>
    </row>
    <row r="705" spans="1:9" x14ac:dyDescent="0.15">
      <c r="A705" s="89"/>
      <c r="B705" s="214" t="s">
        <v>82</v>
      </c>
      <c r="C705" s="89" t="s">
        <v>89</v>
      </c>
      <c r="D705" s="92">
        <v>0</v>
      </c>
      <c r="E705" s="92">
        <v>0</v>
      </c>
      <c r="F705" s="92">
        <v>0</v>
      </c>
      <c r="G705" s="140">
        <v>0</v>
      </c>
      <c r="H705" s="97">
        <v>0</v>
      </c>
      <c r="I705" s="240">
        <f t="shared" si="20"/>
        <v>0</v>
      </c>
    </row>
    <row r="706" spans="1:9" x14ac:dyDescent="0.15">
      <c r="A706" s="89"/>
      <c r="B706" s="214" t="s">
        <v>86</v>
      </c>
      <c r="C706" s="89" t="s">
        <v>1080</v>
      </c>
      <c r="D706" s="92">
        <v>0</v>
      </c>
      <c r="E706" s="92">
        <v>0</v>
      </c>
      <c r="F706" s="92">
        <v>0</v>
      </c>
      <c r="G706" s="140">
        <v>0</v>
      </c>
      <c r="H706" s="97">
        <v>0</v>
      </c>
      <c r="I706" s="240">
        <f t="shared" si="20"/>
        <v>0</v>
      </c>
    </row>
    <row r="707" spans="1:9" x14ac:dyDescent="0.15">
      <c r="A707" s="89"/>
      <c r="B707" s="333" t="s">
        <v>485</v>
      </c>
      <c r="C707" s="286" t="s">
        <v>508</v>
      </c>
      <c r="D707" s="92">
        <v>0</v>
      </c>
      <c r="E707" s="92">
        <v>0</v>
      </c>
      <c r="F707" s="92">
        <v>0</v>
      </c>
      <c r="G707" s="140">
        <v>0</v>
      </c>
      <c r="H707" s="97">
        <v>0</v>
      </c>
      <c r="I707" s="240">
        <f t="shared" si="20"/>
        <v>0</v>
      </c>
    </row>
    <row r="708" spans="1:9" x14ac:dyDescent="0.15">
      <c r="A708" s="89"/>
      <c r="B708" s="214" t="s">
        <v>1081</v>
      </c>
      <c r="C708" s="89" t="s">
        <v>591</v>
      </c>
      <c r="D708" s="92">
        <v>0</v>
      </c>
      <c r="E708" s="92">
        <v>0</v>
      </c>
      <c r="F708" s="92">
        <v>0</v>
      </c>
      <c r="G708" s="140">
        <v>0</v>
      </c>
      <c r="H708" s="97">
        <v>0</v>
      </c>
      <c r="I708" s="240">
        <f t="shared" si="20"/>
        <v>0</v>
      </c>
    </row>
    <row r="709" spans="1:9" x14ac:dyDescent="0.15">
      <c r="A709" s="89"/>
      <c r="B709" s="214" t="s">
        <v>1082</v>
      </c>
      <c r="C709" s="89" t="s">
        <v>592</v>
      </c>
      <c r="D709" s="92">
        <v>0</v>
      </c>
      <c r="E709" s="92">
        <v>0</v>
      </c>
      <c r="F709" s="92">
        <v>0</v>
      </c>
      <c r="G709" s="140">
        <v>0</v>
      </c>
      <c r="H709" s="97">
        <v>0</v>
      </c>
      <c r="I709" s="240">
        <f t="shared" si="20"/>
        <v>0</v>
      </c>
    </row>
    <row r="710" spans="1:9" x14ac:dyDescent="0.15">
      <c r="A710" s="89"/>
      <c r="B710" s="214" t="s">
        <v>1083</v>
      </c>
      <c r="C710" s="89" t="s">
        <v>593</v>
      </c>
      <c r="D710" s="92">
        <v>0</v>
      </c>
      <c r="E710" s="92">
        <v>0</v>
      </c>
      <c r="F710" s="92">
        <v>0</v>
      </c>
      <c r="G710" s="140">
        <v>0</v>
      </c>
      <c r="H710" s="97">
        <v>0</v>
      </c>
      <c r="I710" s="240">
        <f t="shared" si="20"/>
        <v>0</v>
      </c>
    </row>
    <row r="711" spans="1:9" x14ac:dyDescent="0.15">
      <c r="A711" s="89"/>
      <c r="B711" s="214" t="s">
        <v>1084</v>
      </c>
      <c r="C711" s="89" t="s">
        <v>594</v>
      </c>
      <c r="D711" s="92">
        <v>0</v>
      </c>
      <c r="E711" s="92">
        <v>0</v>
      </c>
      <c r="F711" s="92">
        <v>0</v>
      </c>
      <c r="G711" s="140">
        <v>0</v>
      </c>
      <c r="H711" s="97">
        <v>0</v>
      </c>
      <c r="I711" s="240">
        <f t="shared" si="20"/>
        <v>0</v>
      </c>
    </row>
    <row r="712" spans="1:9" x14ac:dyDescent="0.15">
      <c r="A712" s="89"/>
      <c r="B712" s="214" t="s">
        <v>1085</v>
      </c>
      <c r="C712" s="89" t="s">
        <v>139</v>
      </c>
      <c r="D712" s="92">
        <v>0</v>
      </c>
      <c r="E712" s="92">
        <v>0</v>
      </c>
      <c r="F712" s="92">
        <v>0</v>
      </c>
      <c r="G712" s="140">
        <v>0</v>
      </c>
      <c r="H712" s="97">
        <v>0</v>
      </c>
      <c r="I712" s="240">
        <f t="shared" si="20"/>
        <v>0</v>
      </c>
    </row>
    <row r="713" spans="1:9" x14ac:dyDescent="0.15">
      <c r="A713" s="89"/>
      <c r="B713" s="214" t="s">
        <v>1086</v>
      </c>
      <c r="C713" s="89" t="s">
        <v>140</v>
      </c>
      <c r="D713" s="92">
        <v>0</v>
      </c>
      <c r="E713" s="92">
        <v>0</v>
      </c>
      <c r="F713" s="92">
        <v>0</v>
      </c>
      <c r="G713" s="140">
        <v>0</v>
      </c>
      <c r="H713" s="97">
        <v>0</v>
      </c>
      <c r="I713" s="240">
        <f t="shared" si="20"/>
        <v>0</v>
      </c>
    </row>
    <row r="714" spans="1:9" x14ac:dyDescent="0.15">
      <c r="A714" s="89"/>
      <c r="B714" s="214" t="s">
        <v>1087</v>
      </c>
      <c r="C714" s="89" t="s">
        <v>595</v>
      </c>
      <c r="D714" s="92">
        <v>0</v>
      </c>
      <c r="E714" s="92">
        <v>0</v>
      </c>
      <c r="F714" s="92">
        <v>0</v>
      </c>
      <c r="G714" s="140">
        <v>0</v>
      </c>
      <c r="H714" s="97">
        <v>0</v>
      </c>
      <c r="I714" s="240">
        <f t="shared" si="20"/>
        <v>0</v>
      </c>
    </row>
    <row r="715" spans="1:9" x14ac:dyDescent="0.15">
      <c r="A715" s="89"/>
      <c r="B715" s="214" t="s">
        <v>1088</v>
      </c>
      <c r="C715" s="89" t="s">
        <v>597</v>
      </c>
      <c r="D715" s="92">
        <v>0</v>
      </c>
      <c r="E715" s="92">
        <v>0</v>
      </c>
      <c r="F715" s="92">
        <v>0</v>
      </c>
      <c r="G715" s="140">
        <v>0</v>
      </c>
      <c r="H715" s="97">
        <v>0</v>
      </c>
      <c r="I715" s="240">
        <f t="shared" si="20"/>
        <v>0</v>
      </c>
    </row>
    <row r="716" spans="1:9" x14ac:dyDescent="0.15">
      <c r="A716" s="89"/>
      <c r="B716" s="214" t="s">
        <v>598</v>
      </c>
      <c r="C716" s="89" t="s">
        <v>603</v>
      </c>
      <c r="D716" s="92">
        <v>0</v>
      </c>
      <c r="E716" s="92">
        <v>0</v>
      </c>
      <c r="F716" s="92">
        <v>0</v>
      </c>
      <c r="G716" s="140">
        <v>0</v>
      </c>
      <c r="H716" s="97">
        <v>0</v>
      </c>
      <c r="I716" s="240">
        <f t="shared" si="20"/>
        <v>0</v>
      </c>
    </row>
    <row r="717" spans="1:9" x14ac:dyDescent="0.15">
      <c r="A717" s="89"/>
      <c r="B717" s="214" t="s">
        <v>599</v>
      </c>
      <c r="C717" s="89" t="s">
        <v>107</v>
      </c>
      <c r="D717" s="92">
        <v>0</v>
      </c>
      <c r="E717" s="92">
        <v>0</v>
      </c>
      <c r="F717" s="92">
        <v>0</v>
      </c>
      <c r="G717" s="140">
        <v>0</v>
      </c>
      <c r="H717" s="97">
        <v>0</v>
      </c>
      <c r="I717" s="240">
        <f t="shared" si="20"/>
        <v>0</v>
      </c>
    </row>
    <row r="718" spans="1:9" x14ac:dyDescent="0.15">
      <c r="A718" s="89"/>
      <c r="B718" s="214" t="s">
        <v>600</v>
      </c>
      <c r="C718" s="89" t="s">
        <v>108</v>
      </c>
      <c r="D718" s="92">
        <v>0</v>
      </c>
      <c r="E718" s="92">
        <v>0</v>
      </c>
      <c r="F718" s="92">
        <v>0</v>
      </c>
      <c r="G718" s="140">
        <v>0</v>
      </c>
      <c r="H718" s="97">
        <v>0</v>
      </c>
      <c r="I718" s="240">
        <f t="shared" si="20"/>
        <v>0</v>
      </c>
    </row>
    <row r="719" spans="1:9" x14ac:dyDescent="0.15">
      <c r="A719" s="89"/>
      <c r="B719" s="214" t="s">
        <v>601</v>
      </c>
      <c r="C719" s="89" t="s">
        <v>109</v>
      </c>
      <c r="D719" s="92">
        <v>0</v>
      </c>
      <c r="E719" s="92">
        <v>0</v>
      </c>
      <c r="F719" s="92">
        <v>0</v>
      </c>
      <c r="G719" s="140">
        <v>0</v>
      </c>
      <c r="H719" s="97">
        <v>0</v>
      </c>
      <c r="I719" s="240">
        <f t="shared" si="20"/>
        <v>0</v>
      </c>
    </row>
    <row r="720" spans="1:9" x14ac:dyDescent="0.15">
      <c r="A720" s="89"/>
      <c r="B720" s="214" t="s">
        <v>1053</v>
      </c>
      <c r="C720" s="89" t="s">
        <v>110</v>
      </c>
      <c r="D720" s="92">
        <v>0</v>
      </c>
      <c r="E720" s="92">
        <v>0</v>
      </c>
      <c r="F720" s="92">
        <v>0</v>
      </c>
      <c r="G720" s="140">
        <v>0</v>
      </c>
      <c r="H720" s="97">
        <v>0</v>
      </c>
      <c r="I720" s="240">
        <f t="shared" si="20"/>
        <v>0</v>
      </c>
    </row>
    <row r="721" spans="1:9" x14ac:dyDescent="0.15">
      <c r="A721" s="89"/>
      <c r="B721" s="214" t="s">
        <v>602</v>
      </c>
      <c r="C721" s="89" t="s">
        <v>111</v>
      </c>
      <c r="D721" s="92">
        <v>0</v>
      </c>
      <c r="E721" s="92">
        <v>0</v>
      </c>
      <c r="F721" s="92">
        <v>0</v>
      </c>
      <c r="G721" s="140">
        <v>0</v>
      </c>
      <c r="H721" s="97">
        <v>0</v>
      </c>
      <c r="I721" s="240">
        <f t="shared" si="20"/>
        <v>0</v>
      </c>
    </row>
    <row r="722" spans="1:9" x14ac:dyDescent="0.15">
      <c r="A722" s="89"/>
      <c r="B722" s="214" t="s">
        <v>1054</v>
      </c>
      <c r="C722" s="89" t="s">
        <v>114</v>
      </c>
      <c r="D722" s="92">
        <v>0</v>
      </c>
      <c r="E722" s="92">
        <v>0</v>
      </c>
      <c r="F722" s="92">
        <v>0</v>
      </c>
      <c r="G722" s="140">
        <v>0</v>
      </c>
      <c r="H722" s="97">
        <v>0</v>
      </c>
      <c r="I722" s="240">
        <f t="shared" si="20"/>
        <v>0</v>
      </c>
    </row>
    <row r="723" spans="1:9" x14ac:dyDescent="0.15">
      <c r="A723" s="89"/>
      <c r="B723" s="214" t="s">
        <v>451</v>
      </c>
      <c r="C723" s="89" t="s">
        <v>119</v>
      </c>
      <c r="D723" s="92">
        <v>0</v>
      </c>
      <c r="E723" s="92">
        <v>0</v>
      </c>
      <c r="F723" s="92">
        <v>0</v>
      </c>
      <c r="G723" s="140">
        <v>0</v>
      </c>
      <c r="H723" s="97">
        <v>0</v>
      </c>
      <c r="I723" s="240">
        <f t="shared" si="20"/>
        <v>0</v>
      </c>
    </row>
    <row r="724" spans="1:9" x14ac:dyDescent="0.15">
      <c r="A724" s="89"/>
      <c r="B724" s="214" t="s">
        <v>447</v>
      </c>
      <c r="C724" s="89" t="s">
        <v>121</v>
      </c>
      <c r="D724" s="92">
        <v>0</v>
      </c>
      <c r="E724" s="92">
        <v>0</v>
      </c>
      <c r="F724" s="92">
        <v>0</v>
      </c>
      <c r="G724" s="140">
        <v>0</v>
      </c>
      <c r="H724" s="97">
        <v>0</v>
      </c>
      <c r="I724" s="240">
        <f t="shared" si="20"/>
        <v>0</v>
      </c>
    </row>
    <row r="725" spans="1:9" x14ac:dyDescent="0.15">
      <c r="A725" s="89"/>
      <c r="B725" s="214" t="s">
        <v>1055</v>
      </c>
      <c r="C725" s="89" t="s">
        <v>127</v>
      </c>
      <c r="D725" s="92">
        <v>0</v>
      </c>
      <c r="E725" s="92">
        <v>0</v>
      </c>
      <c r="F725" s="92">
        <v>0</v>
      </c>
      <c r="G725" s="140">
        <v>0</v>
      </c>
      <c r="H725" s="97">
        <v>0</v>
      </c>
      <c r="I725" s="240">
        <f t="shared" si="20"/>
        <v>0</v>
      </c>
    </row>
    <row r="726" spans="1:9" x14ac:dyDescent="0.15">
      <c r="A726" s="89"/>
      <c r="B726" s="214" t="s">
        <v>123</v>
      </c>
      <c r="C726" s="89" t="s">
        <v>128</v>
      </c>
      <c r="D726" s="92">
        <v>0</v>
      </c>
      <c r="E726" s="92">
        <v>0</v>
      </c>
      <c r="F726" s="92">
        <v>0</v>
      </c>
      <c r="G726" s="140">
        <v>0</v>
      </c>
      <c r="H726" s="97">
        <v>0</v>
      </c>
      <c r="I726" s="240">
        <f t="shared" si="20"/>
        <v>0</v>
      </c>
    </row>
    <row r="727" spans="1:9" x14ac:dyDescent="0.15">
      <c r="A727" s="89"/>
      <c r="B727" s="214" t="s">
        <v>124</v>
      </c>
      <c r="C727" s="89" t="s">
        <v>129</v>
      </c>
      <c r="D727" s="92">
        <v>0</v>
      </c>
      <c r="E727" s="92">
        <v>0</v>
      </c>
      <c r="F727" s="92">
        <v>0</v>
      </c>
      <c r="G727" s="140">
        <v>0</v>
      </c>
      <c r="H727" s="97">
        <v>0</v>
      </c>
      <c r="I727" s="240">
        <f t="shared" si="20"/>
        <v>0</v>
      </c>
    </row>
    <row r="728" spans="1:9" ht="11.25" thickBot="1" x14ac:dyDescent="0.2">
      <c r="A728" s="89"/>
      <c r="B728" s="214" t="s">
        <v>125</v>
      </c>
      <c r="C728" s="89" t="s">
        <v>130</v>
      </c>
      <c r="D728" s="92">
        <v>0</v>
      </c>
      <c r="E728" s="92">
        <v>0</v>
      </c>
      <c r="F728" s="92">
        <v>0</v>
      </c>
      <c r="G728" s="140">
        <v>0</v>
      </c>
      <c r="H728" s="97">
        <v>0</v>
      </c>
      <c r="I728" s="240">
        <f t="shared" si="20"/>
        <v>0</v>
      </c>
    </row>
    <row r="729" spans="1:9" ht="12" thickTop="1" thickBot="1" x14ac:dyDescent="0.2">
      <c r="A729" s="89"/>
      <c r="B729" s="214"/>
      <c r="C729" s="89" t="s">
        <v>270</v>
      </c>
      <c r="D729" s="111">
        <f>SUM(D697:D728)</f>
        <v>0</v>
      </c>
      <c r="E729" s="111">
        <f>SUM(E697:E728)</f>
        <v>0</v>
      </c>
      <c r="F729" s="111">
        <f>SUM(F697:F728)</f>
        <v>0</v>
      </c>
      <c r="G729" s="111">
        <f>SUM(G697:G728)</f>
        <v>0</v>
      </c>
      <c r="H729" s="111">
        <f>SUM(H697:H728)</f>
        <v>0</v>
      </c>
      <c r="I729" s="111">
        <f>SUM(G729+H729)</f>
        <v>0</v>
      </c>
    </row>
    <row r="730" spans="1:9" ht="11.25" thickTop="1" x14ac:dyDescent="0.15">
      <c r="A730" s="89"/>
      <c r="B730" s="89"/>
      <c r="C730" s="89"/>
      <c r="D730" s="3"/>
      <c r="E730" s="3"/>
      <c r="F730" s="3"/>
      <c r="G730" s="3"/>
      <c r="H730" s="3"/>
      <c r="I730" s="128"/>
    </row>
    <row r="731" spans="1:9" x14ac:dyDescent="0.15">
      <c r="A731" s="215" t="s">
        <v>271</v>
      </c>
      <c r="B731" s="89"/>
      <c r="C731" s="89"/>
      <c r="D731" s="3"/>
      <c r="E731" s="3"/>
      <c r="F731" s="3"/>
      <c r="G731" s="3"/>
      <c r="H731" s="3"/>
      <c r="I731" s="128"/>
    </row>
    <row r="732" spans="1:9" x14ac:dyDescent="0.15">
      <c r="B732" s="214" t="s">
        <v>1048</v>
      </c>
      <c r="C732" s="89" t="s">
        <v>1186</v>
      </c>
      <c r="D732" s="95">
        <v>0</v>
      </c>
      <c r="E732" s="95">
        <v>0</v>
      </c>
      <c r="F732" s="95">
        <v>0</v>
      </c>
      <c r="G732" s="95">
        <v>0</v>
      </c>
      <c r="H732" s="97">
        <v>0</v>
      </c>
      <c r="I732" s="240">
        <f t="shared" ref="I732:I764" si="21">SUM(G732+H732)</f>
        <v>0</v>
      </c>
    </row>
    <row r="733" spans="1:9" x14ac:dyDescent="0.15">
      <c r="A733" s="89"/>
      <c r="B733" s="214" t="s">
        <v>1049</v>
      </c>
      <c r="C733" s="89" t="s">
        <v>1474</v>
      </c>
      <c r="D733" s="95">
        <v>0</v>
      </c>
      <c r="E733" s="95">
        <v>0</v>
      </c>
      <c r="F733" s="95">
        <v>0</v>
      </c>
      <c r="G733" s="95">
        <v>0</v>
      </c>
      <c r="H733" s="97">
        <v>0</v>
      </c>
      <c r="I733" s="240">
        <f t="shared" si="21"/>
        <v>0</v>
      </c>
    </row>
    <row r="734" spans="1:9" x14ac:dyDescent="0.15">
      <c r="A734" s="89"/>
      <c r="B734" s="214" t="s">
        <v>1050</v>
      </c>
      <c r="C734" s="89" t="s">
        <v>72</v>
      </c>
      <c r="D734" s="92">
        <v>0</v>
      </c>
      <c r="E734" s="92">
        <v>0</v>
      </c>
      <c r="F734" s="92">
        <v>0</v>
      </c>
      <c r="G734" s="140">
        <v>0</v>
      </c>
      <c r="H734" s="97">
        <v>0</v>
      </c>
      <c r="I734" s="240">
        <f t="shared" si="21"/>
        <v>0</v>
      </c>
    </row>
    <row r="735" spans="1:9" x14ac:dyDescent="0.15">
      <c r="A735" s="89"/>
      <c r="B735" s="214" t="s">
        <v>1051</v>
      </c>
      <c r="C735" s="89" t="s">
        <v>73</v>
      </c>
      <c r="D735" s="92">
        <v>0</v>
      </c>
      <c r="E735" s="92">
        <v>0</v>
      </c>
      <c r="F735" s="92">
        <v>0</v>
      </c>
      <c r="G735" s="140">
        <v>0</v>
      </c>
      <c r="H735" s="97">
        <v>0</v>
      </c>
      <c r="I735" s="240">
        <f t="shared" si="21"/>
        <v>0</v>
      </c>
    </row>
    <row r="736" spans="1:9" x14ac:dyDescent="0.15">
      <c r="A736" s="89"/>
      <c r="B736" s="214" t="s">
        <v>74</v>
      </c>
      <c r="C736" s="89" t="s">
        <v>75</v>
      </c>
      <c r="D736" s="92">
        <v>0</v>
      </c>
      <c r="E736" s="92">
        <v>0</v>
      </c>
      <c r="F736" s="92">
        <v>0</v>
      </c>
      <c r="G736" s="140">
        <v>0</v>
      </c>
      <c r="H736" s="97">
        <v>0</v>
      </c>
      <c r="I736" s="240">
        <f t="shared" si="21"/>
        <v>0</v>
      </c>
    </row>
    <row r="737" spans="1:9" x14ac:dyDescent="0.15">
      <c r="A737" s="89"/>
      <c r="B737" s="214" t="s">
        <v>76</v>
      </c>
      <c r="C737" s="89" t="s">
        <v>77</v>
      </c>
      <c r="D737" s="92">
        <v>0</v>
      </c>
      <c r="E737" s="92">
        <v>0</v>
      </c>
      <c r="F737" s="92">
        <v>0</v>
      </c>
      <c r="G737" s="140">
        <v>0</v>
      </c>
      <c r="H737" s="97">
        <v>0</v>
      </c>
      <c r="I737" s="240">
        <f t="shared" si="21"/>
        <v>0</v>
      </c>
    </row>
    <row r="738" spans="1:9" x14ac:dyDescent="0.15">
      <c r="A738" s="89"/>
      <c r="B738" s="214" t="s">
        <v>1052</v>
      </c>
      <c r="C738" s="89" t="s">
        <v>78</v>
      </c>
      <c r="D738" s="92">
        <v>0</v>
      </c>
      <c r="E738" s="92">
        <v>0</v>
      </c>
      <c r="F738" s="92">
        <v>0</v>
      </c>
      <c r="G738" s="140">
        <v>0</v>
      </c>
      <c r="H738" s="97">
        <v>0</v>
      </c>
      <c r="I738" s="240">
        <f t="shared" si="21"/>
        <v>0</v>
      </c>
    </row>
    <row r="739" spans="1:9" x14ac:dyDescent="0.15">
      <c r="A739" s="89"/>
      <c r="B739" s="214" t="s">
        <v>81</v>
      </c>
      <c r="C739" s="89" t="s">
        <v>88</v>
      </c>
      <c r="D739" s="92">
        <v>0</v>
      </c>
      <c r="E739" s="92">
        <v>0</v>
      </c>
      <c r="F739" s="92">
        <v>0</v>
      </c>
      <c r="G739" s="140">
        <v>0</v>
      </c>
      <c r="H739" s="97">
        <v>0</v>
      </c>
      <c r="I739" s="240">
        <f t="shared" si="21"/>
        <v>0</v>
      </c>
    </row>
    <row r="740" spans="1:9" x14ac:dyDescent="0.15">
      <c r="A740" s="89"/>
      <c r="B740" s="214" t="s">
        <v>82</v>
      </c>
      <c r="C740" s="89" t="s">
        <v>89</v>
      </c>
      <c r="D740" s="92">
        <v>0</v>
      </c>
      <c r="E740" s="92">
        <v>0</v>
      </c>
      <c r="F740" s="92">
        <v>0</v>
      </c>
      <c r="G740" s="140">
        <v>0</v>
      </c>
      <c r="H740" s="97">
        <v>0</v>
      </c>
      <c r="I740" s="240">
        <f t="shared" si="21"/>
        <v>0</v>
      </c>
    </row>
    <row r="741" spans="1:9" x14ac:dyDescent="0.15">
      <c r="A741" s="89"/>
      <c r="B741" s="214" t="s">
        <v>86</v>
      </c>
      <c r="C741" s="89" t="s">
        <v>1080</v>
      </c>
      <c r="D741" s="92">
        <v>0</v>
      </c>
      <c r="E741" s="92">
        <v>0</v>
      </c>
      <c r="F741" s="92">
        <v>0</v>
      </c>
      <c r="G741" s="140">
        <v>0</v>
      </c>
      <c r="H741" s="97">
        <v>0</v>
      </c>
      <c r="I741" s="240">
        <f t="shared" si="21"/>
        <v>0</v>
      </c>
    </row>
    <row r="742" spans="1:9" x14ac:dyDescent="0.15">
      <c r="A742" s="89"/>
      <c r="B742" s="333" t="s">
        <v>485</v>
      </c>
      <c r="C742" s="286" t="s">
        <v>508</v>
      </c>
      <c r="D742" s="92">
        <v>0</v>
      </c>
      <c r="E742" s="92">
        <v>0</v>
      </c>
      <c r="F742" s="92">
        <v>0</v>
      </c>
      <c r="G742" s="140">
        <v>0</v>
      </c>
      <c r="H742" s="97">
        <v>0</v>
      </c>
      <c r="I742" s="240">
        <f t="shared" si="21"/>
        <v>0</v>
      </c>
    </row>
    <row r="743" spans="1:9" x14ac:dyDescent="0.15">
      <c r="A743" s="89"/>
      <c r="B743" s="214" t="s">
        <v>1081</v>
      </c>
      <c r="C743" s="89" t="s">
        <v>591</v>
      </c>
      <c r="D743" s="92">
        <v>0</v>
      </c>
      <c r="E743" s="92">
        <v>0</v>
      </c>
      <c r="F743" s="92">
        <v>0</v>
      </c>
      <c r="G743" s="140">
        <v>0</v>
      </c>
      <c r="H743" s="97">
        <v>0</v>
      </c>
      <c r="I743" s="240">
        <f t="shared" si="21"/>
        <v>0</v>
      </c>
    </row>
    <row r="744" spans="1:9" x14ac:dyDescent="0.15">
      <c r="A744" s="89"/>
      <c r="B744" s="214" t="s">
        <v>1082</v>
      </c>
      <c r="C744" s="89" t="s">
        <v>592</v>
      </c>
      <c r="D744" s="92">
        <v>0</v>
      </c>
      <c r="E744" s="92">
        <v>0</v>
      </c>
      <c r="F744" s="92">
        <v>0</v>
      </c>
      <c r="G744" s="140">
        <v>0</v>
      </c>
      <c r="H744" s="97">
        <v>0</v>
      </c>
      <c r="I744" s="240">
        <f t="shared" si="21"/>
        <v>0</v>
      </c>
    </row>
    <row r="745" spans="1:9" x14ac:dyDescent="0.15">
      <c r="A745" s="89"/>
      <c r="B745" s="214" t="s">
        <v>1083</v>
      </c>
      <c r="C745" s="89" t="s">
        <v>593</v>
      </c>
      <c r="D745" s="92">
        <v>0</v>
      </c>
      <c r="E745" s="92">
        <v>0</v>
      </c>
      <c r="F745" s="92">
        <v>0</v>
      </c>
      <c r="G745" s="140">
        <v>0</v>
      </c>
      <c r="H745" s="97">
        <v>0</v>
      </c>
      <c r="I745" s="240">
        <f t="shared" si="21"/>
        <v>0</v>
      </c>
    </row>
    <row r="746" spans="1:9" x14ac:dyDescent="0.15">
      <c r="A746" s="89"/>
      <c r="B746" s="214" t="s">
        <v>1084</v>
      </c>
      <c r="C746" s="89" t="s">
        <v>594</v>
      </c>
      <c r="D746" s="92">
        <v>0</v>
      </c>
      <c r="E746" s="92">
        <v>0</v>
      </c>
      <c r="F746" s="92">
        <v>0</v>
      </c>
      <c r="G746" s="140">
        <v>0</v>
      </c>
      <c r="H746" s="97">
        <v>0</v>
      </c>
      <c r="I746" s="240">
        <f t="shared" si="21"/>
        <v>0</v>
      </c>
    </row>
    <row r="747" spans="1:9" x14ac:dyDescent="0.15">
      <c r="A747" s="89"/>
      <c r="B747" s="214" t="s">
        <v>1085</v>
      </c>
      <c r="C747" s="89" t="s">
        <v>139</v>
      </c>
      <c r="D747" s="92">
        <v>0</v>
      </c>
      <c r="E747" s="92">
        <v>0</v>
      </c>
      <c r="F747" s="92">
        <v>0</v>
      </c>
      <c r="G747" s="140">
        <v>0</v>
      </c>
      <c r="H747" s="97">
        <v>0</v>
      </c>
      <c r="I747" s="240">
        <f t="shared" si="21"/>
        <v>0</v>
      </c>
    </row>
    <row r="748" spans="1:9" x14ac:dyDescent="0.15">
      <c r="A748" s="89"/>
      <c r="B748" s="214" t="s">
        <v>1086</v>
      </c>
      <c r="C748" s="89" t="s">
        <v>140</v>
      </c>
      <c r="D748" s="92">
        <v>0</v>
      </c>
      <c r="E748" s="92">
        <v>0</v>
      </c>
      <c r="F748" s="92">
        <v>0</v>
      </c>
      <c r="G748" s="140">
        <v>0</v>
      </c>
      <c r="H748" s="97">
        <v>0</v>
      </c>
      <c r="I748" s="240">
        <f t="shared" si="21"/>
        <v>0</v>
      </c>
    </row>
    <row r="749" spans="1:9" x14ac:dyDescent="0.15">
      <c r="A749" s="89"/>
      <c r="B749" s="214" t="s">
        <v>1087</v>
      </c>
      <c r="C749" s="89" t="s">
        <v>595</v>
      </c>
      <c r="D749" s="92">
        <v>0</v>
      </c>
      <c r="E749" s="92">
        <v>0</v>
      </c>
      <c r="F749" s="92">
        <v>0</v>
      </c>
      <c r="G749" s="140">
        <v>0</v>
      </c>
      <c r="H749" s="97">
        <v>0</v>
      </c>
      <c r="I749" s="240">
        <f t="shared" si="21"/>
        <v>0</v>
      </c>
    </row>
    <row r="750" spans="1:9" x14ac:dyDescent="0.15">
      <c r="A750" s="89"/>
      <c r="B750" s="214" t="s">
        <v>1088</v>
      </c>
      <c r="C750" s="89" t="s">
        <v>597</v>
      </c>
      <c r="D750" s="92">
        <v>0</v>
      </c>
      <c r="E750" s="92">
        <v>0</v>
      </c>
      <c r="F750" s="92">
        <v>0</v>
      </c>
      <c r="G750" s="140">
        <v>0</v>
      </c>
      <c r="H750" s="97">
        <v>0</v>
      </c>
      <c r="I750" s="240">
        <f t="shared" si="21"/>
        <v>0</v>
      </c>
    </row>
    <row r="751" spans="1:9" x14ac:dyDescent="0.15">
      <c r="A751" s="89"/>
      <c r="B751" s="214" t="s">
        <v>598</v>
      </c>
      <c r="C751" s="89" t="s">
        <v>603</v>
      </c>
      <c r="D751" s="92">
        <v>0</v>
      </c>
      <c r="E751" s="92">
        <v>0</v>
      </c>
      <c r="F751" s="92">
        <v>0</v>
      </c>
      <c r="G751" s="140">
        <v>0</v>
      </c>
      <c r="H751" s="97">
        <v>0</v>
      </c>
      <c r="I751" s="240">
        <f t="shared" si="21"/>
        <v>0</v>
      </c>
    </row>
    <row r="752" spans="1:9" x14ac:dyDescent="0.15">
      <c r="A752" s="89"/>
      <c r="B752" s="214" t="s">
        <v>599</v>
      </c>
      <c r="C752" s="89" t="s">
        <v>107</v>
      </c>
      <c r="D752" s="92">
        <v>0</v>
      </c>
      <c r="E752" s="92">
        <v>0</v>
      </c>
      <c r="F752" s="92">
        <v>0</v>
      </c>
      <c r="G752" s="140">
        <v>0</v>
      </c>
      <c r="H752" s="97">
        <v>0</v>
      </c>
      <c r="I752" s="240">
        <f t="shared" si="21"/>
        <v>0</v>
      </c>
    </row>
    <row r="753" spans="1:9" x14ac:dyDescent="0.15">
      <c r="A753" s="89"/>
      <c r="B753" s="214" t="s">
        <v>600</v>
      </c>
      <c r="C753" s="89" t="s">
        <v>108</v>
      </c>
      <c r="D753" s="92">
        <v>0</v>
      </c>
      <c r="E753" s="92">
        <v>0</v>
      </c>
      <c r="F753" s="92">
        <v>0</v>
      </c>
      <c r="G753" s="140">
        <v>0</v>
      </c>
      <c r="H753" s="97">
        <v>0</v>
      </c>
      <c r="I753" s="240">
        <f t="shared" si="21"/>
        <v>0</v>
      </c>
    </row>
    <row r="754" spans="1:9" x14ac:dyDescent="0.15">
      <c r="A754" s="89"/>
      <c r="B754" s="214" t="s">
        <v>601</v>
      </c>
      <c r="C754" s="89" t="s">
        <v>109</v>
      </c>
      <c r="D754" s="92">
        <v>0</v>
      </c>
      <c r="E754" s="92">
        <v>0</v>
      </c>
      <c r="F754" s="92">
        <v>0</v>
      </c>
      <c r="G754" s="140">
        <v>0</v>
      </c>
      <c r="H754" s="97">
        <v>0</v>
      </c>
      <c r="I754" s="240">
        <f t="shared" si="21"/>
        <v>0</v>
      </c>
    </row>
    <row r="755" spans="1:9" x14ac:dyDescent="0.15">
      <c r="A755" s="89"/>
      <c r="B755" s="214" t="s">
        <v>1053</v>
      </c>
      <c r="C755" s="89" t="s">
        <v>110</v>
      </c>
      <c r="D755" s="92">
        <v>0</v>
      </c>
      <c r="E755" s="92">
        <v>0</v>
      </c>
      <c r="F755" s="92">
        <v>0</v>
      </c>
      <c r="G755" s="140">
        <v>0</v>
      </c>
      <c r="H755" s="97">
        <v>0</v>
      </c>
      <c r="I755" s="240">
        <f t="shared" si="21"/>
        <v>0</v>
      </c>
    </row>
    <row r="756" spans="1:9" x14ac:dyDescent="0.15">
      <c r="A756" s="89"/>
      <c r="B756" s="214" t="s">
        <v>602</v>
      </c>
      <c r="C756" s="89" t="s">
        <v>111</v>
      </c>
      <c r="D756" s="92">
        <v>0</v>
      </c>
      <c r="E756" s="92">
        <v>0</v>
      </c>
      <c r="F756" s="92">
        <v>0</v>
      </c>
      <c r="G756" s="140">
        <v>0</v>
      </c>
      <c r="H756" s="97">
        <v>0</v>
      </c>
      <c r="I756" s="240">
        <f t="shared" si="21"/>
        <v>0</v>
      </c>
    </row>
    <row r="757" spans="1:9" x14ac:dyDescent="0.15">
      <c r="A757" s="89"/>
      <c r="B757" s="214" t="s">
        <v>1054</v>
      </c>
      <c r="C757" s="89" t="s">
        <v>114</v>
      </c>
      <c r="D757" s="92">
        <v>0</v>
      </c>
      <c r="E757" s="92">
        <v>0</v>
      </c>
      <c r="F757" s="92">
        <v>0</v>
      </c>
      <c r="G757" s="140">
        <v>0</v>
      </c>
      <c r="H757" s="97">
        <v>0</v>
      </c>
      <c r="I757" s="240">
        <f t="shared" si="21"/>
        <v>0</v>
      </c>
    </row>
    <row r="758" spans="1:9" x14ac:dyDescent="0.15">
      <c r="A758" s="89"/>
      <c r="B758" s="214" t="s">
        <v>451</v>
      </c>
      <c r="C758" s="89" t="s">
        <v>119</v>
      </c>
      <c r="D758" s="92">
        <v>0</v>
      </c>
      <c r="E758" s="92">
        <v>0</v>
      </c>
      <c r="F758" s="92">
        <v>0</v>
      </c>
      <c r="G758" s="140">
        <v>0</v>
      </c>
      <c r="H758" s="97">
        <v>0</v>
      </c>
      <c r="I758" s="240">
        <f t="shared" si="21"/>
        <v>0</v>
      </c>
    </row>
    <row r="759" spans="1:9" x14ac:dyDescent="0.15">
      <c r="A759" s="89"/>
      <c r="B759" s="214" t="s">
        <v>447</v>
      </c>
      <c r="C759" s="89" t="s">
        <v>121</v>
      </c>
      <c r="D759" s="92">
        <v>0</v>
      </c>
      <c r="E759" s="92">
        <v>0</v>
      </c>
      <c r="F759" s="92">
        <v>0</v>
      </c>
      <c r="G759" s="140">
        <v>0</v>
      </c>
      <c r="H759" s="97">
        <v>0</v>
      </c>
      <c r="I759" s="240">
        <f t="shared" si="21"/>
        <v>0</v>
      </c>
    </row>
    <row r="760" spans="1:9" x14ac:dyDescent="0.15">
      <c r="A760" s="89"/>
      <c r="B760" s="214" t="s">
        <v>1055</v>
      </c>
      <c r="C760" s="89" t="s">
        <v>127</v>
      </c>
      <c r="D760" s="92">
        <v>0</v>
      </c>
      <c r="E760" s="92">
        <v>0</v>
      </c>
      <c r="F760" s="92">
        <v>0</v>
      </c>
      <c r="G760" s="140">
        <v>0</v>
      </c>
      <c r="H760" s="97">
        <v>0</v>
      </c>
      <c r="I760" s="240">
        <f t="shared" si="21"/>
        <v>0</v>
      </c>
    </row>
    <row r="761" spans="1:9" x14ac:dyDescent="0.15">
      <c r="A761" s="89"/>
      <c r="B761" s="214" t="s">
        <v>123</v>
      </c>
      <c r="C761" s="89" t="s">
        <v>128</v>
      </c>
      <c r="D761" s="92">
        <v>0</v>
      </c>
      <c r="E761" s="92">
        <v>0</v>
      </c>
      <c r="F761" s="92">
        <v>0</v>
      </c>
      <c r="G761" s="140">
        <v>0</v>
      </c>
      <c r="H761" s="97">
        <v>0</v>
      </c>
      <c r="I761" s="240">
        <f t="shared" si="21"/>
        <v>0</v>
      </c>
    </row>
    <row r="762" spans="1:9" x14ac:dyDescent="0.15">
      <c r="A762" s="89"/>
      <c r="B762" s="214" t="s">
        <v>124</v>
      </c>
      <c r="C762" s="89" t="s">
        <v>129</v>
      </c>
      <c r="D762" s="92">
        <v>0</v>
      </c>
      <c r="E762" s="92">
        <v>0</v>
      </c>
      <c r="F762" s="92">
        <v>0</v>
      </c>
      <c r="G762" s="140">
        <v>0</v>
      </c>
      <c r="H762" s="97">
        <v>0</v>
      </c>
      <c r="I762" s="240">
        <f t="shared" si="21"/>
        <v>0</v>
      </c>
    </row>
    <row r="763" spans="1:9" ht="11.25" thickBot="1" x14ac:dyDescent="0.2">
      <c r="A763" s="89"/>
      <c r="B763" s="214" t="s">
        <v>125</v>
      </c>
      <c r="C763" s="89" t="s">
        <v>130</v>
      </c>
      <c r="D763" s="92">
        <v>0</v>
      </c>
      <c r="E763" s="92">
        <v>0</v>
      </c>
      <c r="F763" s="92">
        <v>0</v>
      </c>
      <c r="G763" s="140">
        <v>0</v>
      </c>
      <c r="H763" s="97">
        <v>0</v>
      </c>
      <c r="I763" s="240">
        <f t="shared" si="21"/>
        <v>0</v>
      </c>
    </row>
    <row r="764" spans="1:9" ht="12" thickTop="1" thickBot="1" x14ac:dyDescent="0.2">
      <c r="A764" s="89"/>
      <c r="B764" s="214"/>
      <c r="C764" s="89" t="s">
        <v>272</v>
      </c>
      <c r="D764" s="111">
        <f>SUM(D732:D763)</f>
        <v>0</v>
      </c>
      <c r="E764" s="111">
        <f>SUM(E732:E763)</f>
        <v>0</v>
      </c>
      <c r="F764" s="111">
        <f>SUM(F732:F763)</f>
        <v>0</v>
      </c>
      <c r="G764" s="111">
        <f>SUM(G732:G763)</f>
        <v>0</v>
      </c>
      <c r="H764" s="111">
        <f>SUM(H732:H763)</f>
        <v>0</v>
      </c>
      <c r="I764" s="111">
        <f t="shared" si="21"/>
        <v>0</v>
      </c>
    </row>
    <row r="765" spans="1:9" ht="11.25" thickTop="1" x14ac:dyDescent="0.15">
      <c r="A765" s="89"/>
      <c r="B765" s="89"/>
      <c r="C765" s="89"/>
      <c r="D765" s="3"/>
      <c r="E765" s="3"/>
      <c r="F765" s="3"/>
      <c r="G765" s="3"/>
      <c r="H765" s="3"/>
      <c r="I765" s="128"/>
    </row>
    <row r="766" spans="1:9" x14ac:dyDescent="0.15">
      <c r="A766" s="215" t="s">
        <v>274</v>
      </c>
      <c r="B766" s="89"/>
      <c r="C766" s="89"/>
      <c r="D766" s="3"/>
      <c r="E766" s="3"/>
      <c r="F766" s="3"/>
      <c r="G766" s="3"/>
      <c r="H766" s="3"/>
      <c r="I766" s="128"/>
    </row>
    <row r="767" spans="1:9" x14ac:dyDescent="0.15">
      <c r="B767" s="214" t="s">
        <v>1048</v>
      </c>
      <c r="C767" s="89" t="s">
        <v>1186</v>
      </c>
      <c r="D767" s="95">
        <v>0</v>
      </c>
      <c r="E767" s="95">
        <v>0</v>
      </c>
      <c r="F767" s="95">
        <v>0</v>
      </c>
      <c r="G767" s="95">
        <v>0</v>
      </c>
      <c r="H767" s="97">
        <v>0</v>
      </c>
      <c r="I767" s="240">
        <f t="shared" ref="I767:I799" si="22">SUM(G767+H767)</f>
        <v>0</v>
      </c>
    </row>
    <row r="768" spans="1:9" x14ac:dyDescent="0.15">
      <c r="A768" s="89"/>
      <c r="B768" s="214" t="s">
        <v>1049</v>
      </c>
      <c r="C768" s="89" t="s">
        <v>1474</v>
      </c>
      <c r="D768" s="95">
        <v>0</v>
      </c>
      <c r="E768" s="95">
        <v>0</v>
      </c>
      <c r="F768" s="95">
        <v>0</v>
      </c>
      <c r="G768" s="95">
        <v>0</v>
      </c>
      <c r="H768" s="97">
        <v>0</v>
      </c>
      <c r="I768" s="240">
        <f t="shared" si="22"/>
        <v>0</v>
      </c>
    </row>
    <row r="769" spans="1:9" x14ac:dyDescent="0.15">
      <c r="A769" s="89"/>
      <c r="B769" s="214" t="s">
        <v>1050</v>
      </c>
      <c r="C769" s="89" t="s">
        <v>72</v>
      </c>
      <c r="D769" s="92">
        <v>0</v>
      </c>
      <c r="E769" s="92">
        <v>0</v>
      </c>
      <c r="F769" s="92">
        <v>0</v>
      </c>
      <c r="G769" s="140">
        <v>0</v>
      </c>
      <c r="H769" s="97">
        <v>0</v>
      </c>
      <c r="I769" s="240">
        <f t="shared" si="22"/>
        <v>0</v>
      </c>
    </row>
    <row r="770" spans="1:9" x14ac:dyDescent="0.15">
      <c r="A770" s="89"/>
      <c r="B770" s="214" t="s">
        <v>1051</v>
      </c>
      <c r="C770" s="89" t="s">
        <v>73</v>
      </c>
      <c r="D770" s="92">
        <v>0</v>
      </c>
      <c r="E770" s="92">
        <v>0</v>
      </c>
      <c r="F770" s="92">
        <v>0</v>
      </c>
      <c r="G770" s="140">
        <v>0</v>
      </c>
      <c r="H770" s="97">
        <v>0</v>
      </c>
      <c r="I770" s="240">
        <f t="shared" si="22"/>
        <v>0</v>
      </c>
    </row>
    <row r="771" spans="1:9" x14ac:dyDescent="0.15">
      <c r="A771" s="89"/>
      <c r="B771" s="214" t="s">
        <v>74</v>
      </c>
      <c r="C771" s="89" t="s">
        <v>75</v>
      </c>
      <c r="D771" s="92">
        <v>0</v>
      </c>
      <c r="E771" s="92">
        <v>0</v>
      </c>
      <c r="F771" s="92">
        <v>0</v>
      </c>
      <c r="G771" s="140">
        <v>0</v>
      </c>
      <c r="H771" s="97">
        <v>0</v>
      </c>
      <c r="I771" s="240">
        <f t="shared" si="22"/>
        <v>0</v>
      </c>
    </row>
    <row r="772" spans="1:9" x14ac:dyDescent="0.15">
      <c r="A772" s="89"/>
      <c r="B772" s="214" t="s">
        <v>76</v>
      </c>
      <c r="C772" s="89" t="s">
        <v>77</v>
      </c>
      <c r="D772" s="92">
        <v>0</v>
      </c>
      <c r="E772" s="92">
        <v>0</v>
      </c>
      <c r="F772" s="92">
        <v>0</v>
      </c>
      <c r="G772" s="140">
        <v>0</v>
      </c>
      <c r="H772" s="97">
        <v>0</v>
      </c>
      <c r="I772" s="240">
        <f t="shared" si="22"/>
        <v>0</v>
      </c>
    </row>
    <row r="773" spans="1:9" x14ac:dyDescent="0.15">
      <c r="A773" s="89"/>
      <c r="B773" s="214" t="s">
        <v>1052</v>
      </c>
      <c r="C773" s="89" t="s">
        <v>78</v>
      </c>
      <c r="D773" s="92">
        <v>0</v>
      </c>
      <c r="E773" s="92">
        <v>0</v>
      </c>
      <c r="F773" s="92">
        <v>0</v>
      </c>
      <c r="G773" s="140">
        <v>0</v>
      </c>
      <c r="H773" s="97">
        <v>0</v>
      </c>
      <c r="I773" s="240">
        <f t="shared" si="22"/>
        <v>0</v>
      </c>
    </row>
    <row r="774" spans="1:9" x14ac:dyDescent="0.15">
      <c r="A774" s="89"/>
      <c r="B774" s="214" t="s">
        <v>81</v>
      </c>
      <c r="C774" s="89" t="s">
        <v>88</v>
      </c>
      <c r="D774" s="92">
        <v>0</v>
      </c>
      <c r="E774" s="92">
        <v>0</v>
      </c>
      <c r="F774" s="92">
        <v>0</v>
      </c>
      <c r="G774" s="140">
        <v>0</v>
      </c>
      <c r="H774" s="97">
        <v>0</v>
      </c>
      <c r="I774" s="240">
        <f t="shared" si="22"/>
        <v>0</v>
      </c>
    </row>
    <row r="775" spans="1:9" x14ac:dyDescent="0.15">
      <c r="A775" s="89"/>
      <c r="B775" s="214" t="s">
        <v>82</v>
      </c>
      <c r="C775" s="89" t="s">
        <v>89</v>
      </c>
      <c r="D775" s="92">
        <v>0</v>
      </c>
      <c r="E775" s="92">
        <v>0</v>
      </c>
      <c r="F775" s="92">
        <v>0</v>
      </c>
      <c r="G775" s="140">
        <v>0</v>
      </c>
      <c r="H775" s="97">
        <v>0</v>
      </c>
      <c r="I775" s="240">
        <f t="shared" si="22"/>
        <v>0</v>
      </c>
    </row>
    <row r="776" spans="1:9" x14ac:dyDescent="0.15">
      <c r="A776" s="89"/>
      <c r="B776" s="214" t="s">
        <v>86</v>
      </c>
      <c r="C776" s="89" t="s">
        <v>1080</v>
      </c>
      <c r="D776" s="92">
        <v>0</v>
      </c>
      <c r="E776" s="92">
        <v>0</v>
      </c>
      <c r="F776" s="92">
        <v>0</v>
      </c>
      <c r="G776" s="140">
        <v>0</v>
      </c>
      <c r="H776" s="97">
        <v>0</v>
      </c>
      <c r="I776" s="240">
        <f t="shared" si="22"/>
        <v>0</v>
      </c>
    </row>
    <row r="777" spans="1:9" x14ac:dyDescent="0.15">
      <c r="A777" s="89"/>
      <c r="B777" s="333" t="s">
        <v>485</v>
      </c>
      <c r="C777" s="286" t="s">
        <v>508</v>
      </c>
      <c r="D777" s="92">
        <v>0</v>
      </c>
      <c r="E777" s="92">
        <v>0</v>
      </c>
      <c r="F777" s="92">
        <v>0</v>
      </c>
      <c r="G777" s="140">
        <v>0</v>
      </c>
      <c r="H777" s="97">
        <v>0</v>
      </c>
      <c r="I777" s="240">
        <f t="shared" si="22"/>
        <v>0</v>
      </c>
    </row>
    <row r="778" spans="1:9" x14ac:dyDescent="0.15">
      <c r="A778" s="89"/>
      <c r="B778" s="214" t="s">
        <v>1081</v>
      </c>
      <c r="C778" s="89" t="s">
        <v>591</v>
      </c>
      <c r="D778" s="92">
        <v>0</v>
      </c>
      <c r="E778" s="92">
        <v>0</v>
      </c>
      <c r="F778" s="92">
        <v>0</v>
      </c>
      <c r="G778" s="140">
        <v>0</v>
      </c>
      <c r="H778" s="97">
        <v>0</v>
      </c>
      <c r="I778" s="240">
        <f t="shared" si="22"/>
        <v>0</v>
      </c>
    </row>
    <row r="779" spans="1:9" x14ac:dyDescent="0.15">
      <c r="A779" s="89"/>
      <c r="B779" s="214" t="s">
        <v>1082</v>
      </c>
      <c r="C779" s="89" t="s">
        <v>592</v>
      </c>
      <c r="D779" s="92">
        <v>0</v>
      </c>
      <c r="E779" s="92">
        <v>0</v>
      </c>
      <c r="F779" s="92">
        <v>0</v>
      </c>
      <c r="G779" s="140">
        <v>0</v>
      </c>
      <c r="H779" s="97">
        <v>0</v>
      </c>
      <c r="I779" s="240">
        <f t="shared" si="22"/>
        <v>0</v>
      </c>
    </row>
    <row r="780" spans="1:9" x14ac:dyDescent="0.15">
      <c r="A780" s="89"/>
      <c r="B780" s="214" t="s">
        <v>1083</v>
      </c>
      <c r="C780" s="89" t="s">
        <v>593</v>
      </c>
      <c r="D780" s="92">
        <v>0</v>
      </c>
      <c r="E780" s="92">
        <v>0</v>
      </c>
      <c r="F780" s="92">
        <v>0</v>
      </c>
      <c r="G780" s="140">
        <v>0</v>
      </c>
      <c r="H780" s="97">
        <v>0</v>
      </c>
      <c r="I780" s="240">
        <f t="shared" si="22"/>
        <v>0</v>
      </c>
    </row>
    <row r="781" spans="1:9" x14ac:dyDescent="0.15">
      <c r="A781" s="89"/>
      <c r="B781" s="214" t="s">
        <v>1084</v>
      </c>
      <c r="C781" s="89" t="s">
        <v>594</v>
      </c>
      <c r="D781" s="92">
        <v>0</v>
      </c>
      <c r="E781" s="92">
        <v>0</v>
      </c>
      <c r="F781" s="92">
        <v>0</v>
      </c>
      <c r="G781" s="140">
        <v>0</v>
      </c>
      <c r="H781" s="97">
        <v>0</v>
      </c>
      <c r="I781" s="240">
        <f t="shared" si="22"/>
        <v>0</v>
      </c>
    </row>
    <row r="782" spans="1:9" x14ac:dyDescent="0.15">
      <c r="A782" s="89"/>
      <c r="B782" s="214" t="s">
        <v>1085</v>
      </c>
      <c r="C782" s="89" t="s">
        <v>139</v>
      </c>
      <c r="D782" s="92">
        <v>0</v>
      </c>
      <c r="E782" s="92">
        <v>0</v>
      </c>
      <c r="F782" s="92">
        <v>0</v>
      </c>
      <c r="G782" s="140">
        <v>0</v>
      </c>
      <c r="H782" s="97">
        <v>0</v>
      </c>
      <c r="I782" s="240">
        <f t="shared" si="22"/>
        <v>0</v>
      </c>
    </row>
    <row r="783" spans="1:9" x14ac:dyDescent="0.15">
      <c r="A783" s="89"/>
      <c r="B783" s="214" t="s">
        <v>1086</v>
      </c>
      <c r="C783" s="89" t="s">
        <v>140</v>
      </c>
      <c r="D783" s="92">
        <v>0</v>
      </c>
      <c r="E783" s="92">
        <v>0</v>
      </c>
      <c r="F783" s="92">
        <v>0</v>
      </c>
      <c r="G783" s="140">
        <v>0</v>
      </c>
      <c r="H783" s="97">
        <v>0</v>
      </c>
      <c r="I783" s="240">
        <f t="shared" si="22"/>
        <v>0</v>
      </c>
    </row>
    <row r="784" spans="1:9" x14ac:dyDescent="0.15">
      <c r="A784" s="89"/>
      <c r="B784" s="214" t="s">
        <v>1087</v>
      </c>
      <c r="C784" s="89" t="s">
        <v>595</v>
      </c>
      <c r="D784" s="92">
        <v>0</v>
      </c>
      <c r="E784" s="92">
        <v>0</v>
      </c>
      <c r="F784" s="92">
        <v>0</v>
      </c>
      <c r="G784" s="140">
        <v>0</v>
      </c>
      <c r="H784" s="97">
        <v>0</v>
      </c>
      <c r="I784" s="240">
        <f t="shared" si="22"/>
        <v>0</v>
      </c>
    </row>
    <row r="785" spans="1:9" x14ac:dyDescent="0.15">
      <c r="A785" s="89"/>
      <c r="B785" s="214" t="s">
        <v>1088</v>
      </c>
      <c r="C785" s="89" t="s">
        <v>597</v>
      </c>
      <c r="D785" s="92">
        <v>0</v>
      </c>
      <c r="E785" s="92">
        <v>0</v>
      </c>
      <c r="F785" s="92">
        <v>0</v>
      </c>
      <c r="G785" s="140">
        <v>0</v>
      </c>
      <c r="H785" s="97">
        <v>0</v>
      </c>
      <c r="I785" s="240">
        <f t="shared" si="22"/>
        <v>0</v>
      </c>
    </row>
    <row r="786" spans="1:9" x14ac:dyDescent="0.15">
      <c r="A786" s="89"/>
      <c r="B786" s="214" t="s">
        <v>598</v>
      </c>
      <c r="C786" s="89" t="s">
        <v>603</v>
      </c>
      <c r="D786" s="92">
        <v>0</v>
      </c>
      <c r="E786" s="92">
        <v>0</v>
      </c>
      <c r="F786" s="92">
        <v>0</v>
      </c>
      <c r="G786" s="140">
        <v>0</v>
      </c>
      <c r="H786" s="97">
        <v>0</v>
      </c>
      <c r="I786" s="240">
        <f t="shared" si="22"/>
        <v>0</v>
      </c>
    </row>
    <row r="787" spans="1:9" x14ac:dyDescent="0.15">
      <c r="A787" s="89"/>
      <c r="B787" s="214" t="s">
        <v>599</v>
      </c>
      <c r="C787" s="89" t="s">
        <v>107</v>
      </c>
      <c r="D787" s="92">
        <v>0</v>
      </c>
      <c r="E787" s="92">
        <v>0</v>
      </c>
      <c r="F787" s="92">
        <v>0</v>
      </c>
      <c r="G787" s="140">
        <v>0</v>
      </c>
      <c r="H787" s="97">
        <v>0</v>
      </c>
      <c r="I787" s="240">
        <f t="shared" si="22"/>
        <v>0</v>
      </c>
    </row>
    <row r="788" spans="1:9" x14ac:dyDescent="0.15">
      <c r="A788" s="89"/>
      <c r="B788" s="214" t="s">
        <v>600</v>
      </c>
      <c r="C788" s="89" t="s">
        <v>108</v>
      </c>
      <c r="D788" s="92">
        <v>0</v>
      </c>
      <c r="E788" s="92">
        <v>0</v>
      </c>
      <c r="F788" s="92">
        <v>0</v>
      </c>
      <c r="G788" s="140">
        <v>0</v>
      </c>
      <c r="H788" s="97">
        <v>0</v>
      </c>
      <c r="I788" s="240">
        <f t="shared" si="22"/>
        <v>0</v>
      </c>
    </row>
    <row r="789" spans="1:9" x14ac:dyDescent="0.15">
      <c r="A789" s="89"/>
      <c r="B789" s="214" t="s">
        <v>601</v>
      </c>
      <c r="C789" s="89" t="s">
        <v>109</v>
      </c>
      <c r="D789" s="92">
        <v>0</v>
      </c>
      <c r="E789" s="92">
        <v>0</v>
      </c>
      <c r="F789" s="92">
        <v>0</v>
      </c>
      <c r="G789" s="140">
        <v>0</v>
      </c>
      <c r="H789" s="97">
        <v>0</v>
      </c>
      <c r="I789" s="240">
        <f t="shared" si="22"/>
        <v>0</v>
      </c>
    </row>
    <row r="790" spans="1:9" x14ac:dyDescent="0.15">
      <c r="A790" s="89"/>
      <c r="B790" s="214" t="s">
        <v>1053</v>
      </c>
      <c r="C790" s="89" t="s">
        <v>110</v>
      </c>
      <c r="D790" s="92">
        <v>0</v>
      </c>
      <c r="E790" s="92">
        <v>0</v>
      </c>
      <c r="F790" s="92">
        <v>0</v>
      </c>
      <c r="G790" s="140">
        <v>0</v>
      </c>
      <c r="H790" s="97">
        <v>0</v>
      </c>
      <c r="I790" s="240">
        <f t="shared" si="22"/>
        <v>0</v>
      </c>
    </row>
    <row r="791" spans="1:9" x14ac:dyDescent="0.15">
      <c r="A791" s="89"/>
      <c r="B791" s="214" t="s">
        <v>602</v>
      </c>
      <c r="C791" s="89" t="s">
        <v>111</v>
      </c>
      <c r="D791" s="92">
        <v>0</v>
      </c>
      <c r="E791" s="92">
        <v>0</v>
      </c>
      <c r="F791" s="92">
        <v>0</v>
      </c>
      <c r="G791" s="140">
        <v>0</v>
      </c>
      <c r="H791" s="97">
        <v>0</v>
      </c>
      <c r="I791" s="240">
        <f t="shared" si="22"/>
        <v>0</v>
      </c>
    </row>
    <row r="792" spans="1:9" x14ac:dyDescent="0.15">
      <c r="A792" s="89"/>
      <c r="B792" s="214" t="s">
        <v>1054</v>
      </c>
      <c r="C792" s="89" t="s">
        <v>114</v>
      </c>
      <c r="D792" s="92">
        <v>0</v>
      </c>
      <c r="E792" s="92">
        <v>0</v>
      </c>
      <c r="F792" s="92">
        <v>0</v>
      </c>
      <c r="G792" s="140">
        <v>0</v>
      </c>
      <c r="H792" s="97">
        <v>0</v>
      </c>
      <c r="I792" s="240">
        <f t="shared" si="22"/>
        <v>0</v>
      </c>
    </row>
    <row r="793" spans="1:9" x14ac:dyDescent="0.15">
      <c r="A793" s="89"/>
      <c r="B793" s="214" t="s">
        <v>451</v>
      </c>
      <c r="C793" s="89" t="s">
        <v>119</v>
      </c>
      <c r="D793" s="92">
        <v>0</v>
      </c>
      <c r="E793" s="92">
        <v>0</v>
      </c>
      <c r="F793" s="92">
        <v>0</v>
      </c>
      <c r="G793" s="140">
        <v>0</v>
      </c>
      <c r="H793" s="97">
        <v>0</v>
      </c>
      <c r="I793" s="240">
        <f t="shared" si="22"/>
        <v>0</v>
      </c>
    </row>
    <row r="794" spans="1:9" x14ac:dyDescent="0.15">
      <c r="A794" s="89"/>
      <c r="B794" s="214" t="s">
        <v>447</v>
      </c>
      <c r="C794" s="89" t="s">
        <v>121</v>
      </c>
      <c r="D794" s="92">
        <v>0</v>
      </c>
      <c r="E794" s="92">
        <v>0</v>
      </c>
      <c r="F794" s="92">
        <v>0</v>
      </c>
      <c r="G794" s="140">
        <v>0</v>
      </c>
      <c r="H794" s="97">
        <v>0</v>
      </c>
      <c r="I794" s="240">
        <f t="shared" si="22"/>
        <v>0</v>
      </c>
    </row>
    <row r="795" spans="1:9" x14ac:dyDescent="0.15">
      <c r="A795" s="89"/>
      <c r="B795" s="214" t="s">
        <v>1055</v>
      </c>
      <c r="C795" s="89" t="s">
        <v>127</v>
      </c>
      <c r="D795" s="92">
        <v>0</v>
      </c>
      <c r="E795" s="92">
        <v>0</v>
      </c>
      <c r="F795" s="92">
        <v>0</v>
      </c>
      <c r="G795" s="140">
        <v>0</v>
      </c>
      <c r="H795" s="97">
        <v>0</v>
      </c>
      <c r="I795" s="240">
        <f t="shared" si="22"/>
        <v>0</v>
      </c>
    </row>
    <row r="796" spans="1:9" x14ac:dyDescent="0.15">
      <c r="A796" s="89"/>
      <c r="B796" s="214" t="s">
        <v>123</v>
      </c>
      <c r="C796" s="89" t="s">
        <v>128</v>
      </c>
      <c r="D796" s="92">
        <v>0</v>
      </c>
      <c r="E796" s="92">
        <v>0</v>
      </c>
      <c r="F796" s="92">
        <v>0</v>
      </c>
      <c r="G796" s="140">
        <v>0</v>
      </c>
      <c r="H796" s="97">
        <v>0</v>
      </c>
      <c r="I796" s="240">
        <f t="shared" si="22"/>
        <v>0</v>
      </c>
    </row>
    <row r="797" spans="1:9" x14ac:dyDescent="0.15">
      <c r="A797" s="89"/>
      <c r="B797" s="214" t="s">
        <v>124</v>
      </c>
      <c r="C797" s="89" t="s">
        <v>129</v>
      </c>
      <c r="D797" s="92">
        <v>0</v>
      </c>
      <c r="E797" s="92">
        <v>0</v>
      </c>
      <c r="F797" s="92">
        <v>0</v>
      </c>
      <c r="G797" s="140">
        <v>0</v>
      </c>
      <c r="H797" s="97">
        <v>0</v>
      </c>
      <c r="I797" s="240">
        <f t="shared" si="22"/>
        <v>0</v>
      </c>
    </row>
    <row r="798" spans="1:9" ht="11.25" thickBot="1" x14ac:dyDescent="0.2">
      <c r="A798" s="89"/>
      <c r="B798" s="214" t="s">
        <v>125</v>
      </c>
      <c r="C798" s="89" t="s">
        <v>130</v>
      </c>
      <c r="D798" s="92">
        <v>0</v>
      </c>
      <c r="E798" s="92">
        <v>0</v>
      </c>
      <c r="F798" s="92">
        <v>0</v>
      </c>
      <c r="G798" s="140">
        <v>0</v>
      </c>
      <c r="H798" s="97">
        <v>0</v>
      </c>
      <c r="I798" s="240">
        <f t="shared" si="22"/>
        <v>0</v>
      </c>
    </row>
    <row r="799" spans="1:9" ht="12" thickTop="1" thickBot="1" x14ac:dyDescent="0.2">
      <c r="A799" s="89"/>
      <c r="B799" s="214"/>
      <c r="C799" s="89" t="s">
        <v>273</v>
      </c>
      <c r="D799" s="111">
        <f>SUM(D767:D798)</f>
        <v>0</v>
      </c>
      <c r="E799" s="111">
        <f>SUM(E767:E798)</f>
        <v>0</v>
      </c>
      <c r="F799" s="111">
        <f>SUM(F767:F798)</f>
        <v>0</v>
      </c>
      <c r="G799" s="111">
        <f>SUM(G767:G798)</f>
        <v>0</v>
      </c>
      <c r="H799" s="111">
        <f>SUM(H767:H798)</f>
        <v>0</v>
      </c>
      <c r="I799" s="111">
        <f t="shared" si="22"/>
        <v>0</v>
      </c>
    </row>
    <row r="800" spans="1:9" ht="11.25" thickTop="1" x14ac:dyDescent="0.15">
      <c r="A800" s="89"/>
      <c r="B800" s="89"/>
      <c r="C800" s="89"/>
      <c r="D800" s="3"/>
      <c r="E800" s="3"/>
      <c r="F800" s="3"/>
      <c r="G800" s="3"/>
      <c r="H800" s="3"/>
      <c r="I800" s="128"/>
    </row>
    <row r="801" spans="1:9" x14ac:dyDescent="0.15">
      <c r="A801" s="215" t="s">
        <v>275</v>
      </c>
      <c r="B801" s="89"/>
      <c r="C801" s="89"/>
      <c r="D801" s="3"/>
      <c r="E801" s="3"/>
      <c r="F801" s="3"/>
      <c r="G801" s="3"/>
      <c r="H801" s="3"/>
      <c r="I801" s="128"/>
    </row>
    <row r="802" spans="1:9" x14ac:dyDescent="0.15">
      <c r="B802" s="214" t="s">
        <v>1048</v>
      </c>
      <c r="C802" s="89" t="s">
        <v>1186</v>
      </c>
      <c r="D802" s="95">
        <v>0</v>
      </c>
      <c r="E802" s="95">
        <v>0</v>
      </c>
      <c r="F802" s="95">
        <v>0</v>
      </c>
      <c r="G802" s="95">
        <v>0</v>
      </c>
      <c r="H802" s="97">
        <v>0</v>
      </c>
      <c r="I802" s="240">
        <f t="shared" ref="I802:I834" si="23">SUM(G802+H802)</f>
        <v>0</v>
      </c>
    </row>
    <row r="803" spans="1:9" x14ac:dyDescent="0.15">
      <c r="A803" s="89"/>
      <c r="B803" s="214" t="s">
        <v>1049</v>
      </c>
      <c r="C803" s="89" t="s">
        <v>1474</v>
      </c>
      <c r="D803" s="95">
        <v>0</v>
      </c>
      <c r="E803" s="95">
        <v>0</v>
      </c>
      <c r="F803" s="95">
        <v>0</v>
      </c>
      <c r="G803" s="95">
        <v>0</v>
      </c>
      <c r="H803" s="97">
        <v>0</v>
      </c>
      <c r="I803" s="240">
        <f t="shared" si="23"/>
        <v>0</v>
      </c>
    </row>
    <row r="804" spans="1:9" x14ac:dyDescent="0.15">
      <c r="A804" s="89"/>
      <c r="B804" s="214" t="s">
        <v>1050</v>
      </c>
      <c r="C804" s="89" t="s">
        <v>72</v>
      </c>
      <c r="D804" s="92">
        <v>0</v>
      </c>
      <c r="E804" s="92">
        <v>0</v>
      </c>
      <c r="F804" s="92">
        <v>0</v>
      </c>
      <c r="G804" s="140">
        <v>0</v>
      </c>
      <c r="H804" s="97">
        <v>0</v>
      </c>
      <c r="I804" s="240">
        <f t="shared" si="23"/>
        <v>0</v>
      </c>
    </row>
    <row r="805" spans="1:9" x14ac:dyDescent="0.15">
      <c r="A805" s="89"/>
      <c r="B805" s="214" t="s">
        <v>1051</v>
      </c>
      <c r="C805" s="89" t="s">
        <v>73</v>
      </c>
      <c r="D805" s="92">
        <v>0</v>
      </c>
      <c r="E805" s="92">
        <v>0</v>
      </c>
      <c r="F805" s="92">
        <v>0</v>
      </c>
      <c r="G805" s="140">
        <v>0</v>
      </c>
      <c r="H805" s="97">
        <v>0</v>
      </c>
      <c r="I805" s="240">
        <f t="shared" si="23"/>
        <v>0</v>
      </c>
    </row>
    <row r="806" spans="1:9" x14ac:dyDescent="0.15">
      <c r="A806" s="89"/>
      <c r="B806" s="214" t="s">
        <v>74</v>
      </c>
      <c r="C806" s="89" t="s">
        <v>75</v>
      </c>
      <c r="D806" s="92">
        <v>0</v>
      </c>
      <c r="E806" s="92">
        <v>0</v>
      </c>
      <c r="F806" s="92">
        <v>0</v>
      </c>
      <c r="G806" s="140">
        <v>0</v>
      </c>
      <c r="H806" s="97">
        <v>0</v>
      </c>
      <c r="I806" s="240">
        <f t="shared" si="23"/>
        <v>0</v>
      </c>
    </row>
    <row r="807" spans="1:9" x14ac:dyDescent="0.15">
      <c r="A807" s="89"/>
      <c r="B807" s="214" t="s">
        <v>76</v>
      </c>
      <c r="C807" s="89" t="s">
        <v>77</v>
      </c>
      <c r="D807" s="92">
        <v>0</v>
      </c>
      <c r="E807" s="92">
        <v>0</v>
      </c>
      <c r="F807" s="92">
        <v>0</v>
      </c>
      <c r="G807" s="140">
        <v>0</v>
      </c>
      <c r="H807" s="97">
        <v>0</v>
      </c>
      <c r="I807" s="240">
        <f t="shared" si="23"/>
        <v>0</v>
      </c>
    </row>
    <row r="808" spans="1:9" x14ac:dyDescent="0.15">
      <c r="A808" s="89"/>
      <c r="B808" s="214" t="s">
        <v>1052</v>
      </c>
      <c r="C808" s="89" t="s">
        <v>78</v>
      </c>
      <c r="D808" s="92">
        <v>0</v>
      </c>
      <c r="E808" s="92">
        <v>0</v>
      </c>
      <c r="F808" s="92">
        <v>0</v>
      </c>
      <c r="G808" s="140">
        <v>0</v>
      </c>
      <c r="H808" s="97">
        <v>0</v>
      </c>
      <c r="I808" s="240">
        <f t="shared" si="23"/>
        <v>0</v>
      </c>
    </row>
    <row r="809" spans="1:9" x14ac:dyDescent="0.15">
      <c r="A809" s="89"/>
      <c r="B809" s="214" t="s">
        <v>81</v>
      </c>
      <c r="C809" s="89" t="s">
        <v>88</v>
      </c>
      <c r="D809" s="92">
        <v>0</v>
      </c>
      <c r="E809" s="92">
        <v>0</v>
      </c>
      <c r="F809" s="92">
        <v>0</v>
      </c>
      <c r="G809" s="140">
        <v>0</v>
      </c>
      <c r="H809" s="97">
        <v>0</v>
      </c>
      <c r="I809" s="240">
        <f t="shared" si="23"/>
        <v>0</v>
      </c>
    </row>
    <row r="810" spans="1:9" x14ac:dyDescent="0.15">
      <c r="A810" s="89"/>
      <c r="B810" s="214" t="s">
        <v>82</v>
      </c>
      <c r="C810" s="89" t="s">
        <v>89</v>
      </c>
      <c r="D810" s="92">
        <v>0</v>
      </c>
      <c r="E810" s="92">
        <v>0</v>
      </c>
      <c r="F810" s="92">
        <v>0</v>
      </c>
      <c r="G810" s="140">
        <v>0</v>
      </c>
      <c r="H810" s="97">
        <v>0</v>
      </c>
      <c r="I810" s="240">
        <f t="shared" si="23"/>
        <v>0</v>
      </c>
    </row>
    <row r="811" spans="1:9" x14ac:dyDescent="0.15">
      <c r="A811" s="89"/>
      <c r="B811" s="214" t="s">
        <v>86</v>
      </c>
      <c r="C811" s="89" t="s">
        <v>1080</v>
      </c>
      <c r="D811" s="92">
        <v>0</v>
      </c>
      <c r="E811" s="92">
        <v>0</v>
      </c>
      <c r="F811" s="92">
        <v>0</v>
      </c>
      <c r="G811" s="140">
        <v>0</v>
      </c>
      <c r="H811" s="97">
        <v>0</v>
      </c>
      <c r="I811" s="240">
        <f t="shared" si="23"/>
        <v>0</v>
      </c>
    </row>
    <row r="812" spans="1:9" x14ac:dyDescent="0.15">
      <c r="A812" s="89"/>
      <c r="B812" s="333" t="s">
        <v>485</v>
      </c>
      <c r="C812" s="286" t="s">
        <v>508</v>
      </c>
      <c r="D812" s="92">
        <v>0</v>
      </c>
      <c r="E812" s="92">
        <v>0</v>
      </c>
      <c r="F812" s="92">
        <v>0</v>
      </c>
      <c r="G812" s="140">
        <v>0</v>
      </c>
      <c r="H812" s="97">
        <v>0</v>
      </c>
      <c r="I812" s="240">
        <f t="shared" si="23"/>
        <v>0</v>
      </c>
    </row>
    <row r="813" spans="1:9" x14ac:dyDescent="0.15">
      <c r="A813" s="89"/>
      <c r="B813" s="214" t="s">
        <v>1081</v>
      </c>
      <c r="C813" s="89" t="s">
        <v>591</v>
      </c>
      <c r="D813" s="92">
        <v>0</v>
      </c>
      <c r="E813" s="92">
        <v>0</v>
      </c>
      <c r="F813" s="92">
        <v>0</v>
      </c>
      <c r="G813" s="140">
        <v>0</v>
      </c>
      <c r="H813" s="97">
        <v>0</v>
      </c>
      <c r="I813" s="240">
        <f t="shared" si="23"/>
        <v>0</v>
      </c>
    </row>
    <row r="814" spans="1:9" x14ac:dyDescent="0.15">
      <c r="A814" s="89"/>
      <c r="B814" s="214" t="s">
        <v>1082</v>
      </c>
      <c r="C814" s="89" t="s">
        <v>592</v>
      </c>
      <c r="D814" s="92">
        <v>0</v>
      </c>
      <c r="E814" s="92">
        <v>0</v>
      </c>
      <c r="F814" s="92">
        <v>0</v>
      </c>
      <c r="G814" s="140">
        <v>0</v>
      </c>
      <c r="H814" s="97">
        <v>0</v>
      </c>
      <c r="I814" s="240">
        <f t="shared" si="23"/>
        <v>0</v>
      </c>
    </row>
    <row r="815" spans="1:9" x14ac:dyDescent="0.15">
      <c r="A815" s="89"/>
      <c r="B815" s="214" t="s">
        <v>1083</v>
      </c>
      <c r="C815" s="89" t="s">
        <v>593</v>
      </c>
      <c r="D815" s="92">
        <v>0</v>
      </c>
      <c r="E815" s="92">
        <v>0</v>
      </c>
      <c r="F815" s="92">
        <v>0</v>
      </c>
      <c r="G815" s="140">
        <v>0</v>
      </c>
      <c r="H815" s="97">
        <v>0</v>
      </c>
      <c r="I815" s="240">
        <f t="shared" si="23"/>
        <v>0</v>
      </c>
    </row>
    <row r="816" spans="1:9" x14ac:dyDescent="0.15">
      <c r="A816" s="89"/>
      <c r="B816" s="214" t="s">
        <v>1084</v>
      </c>
      <c r="C816" s="89" t="s">
        <v>594</v>
      </c>
      <c r="D816" s="92">
        <v>0</v>
      </c>
      <c r="E816" s="92">
        <v>0</v>
      </c>
      <c r="F816" s="92">
        <v>0</v>
      </c>
      <c r="G816" s="140">
        <v>0</v>
      </c>
      <c r="H816" s="97">
        <v>0</v>
      </c>
      <c r="I816" s="240">
        <f t="shared" si="23"/>
        <v>0</v>
      </c>
    </row>
    <row r="817" spans="1:9" x14ac:dyDescent="0.15">
      <c r="A817" s="89"/>
      <c r="B817" s="214" t="s">
        <v>1085</v>
      </c>
      <c r="C817" s="89" t="s">
        <v>139</v>
      </c>
      <c r="D817" s="92">
        <v>0</v>
      </c>
      <c r="E817" s="92">
        <v>0</v>
      </c>
      <c r="F817" s="92">
        <v>0</v>
      </c>
      <c r="G817" s="140">
        <v>0</v>
      </c>
      <c r="H817" s="97">
        <v>0</v>
      </c>
      <c r="I817" s="240">
        <f t="shared" si="23"/>
        <v>0</v>
      </c>
    </row>
    <row r="818" spans="1:9" x14ac:dyDescent="0.15">
      <c r="A818" s="89"/>
      <c r="B818" s="214" t="s">
        <v>1086</v>
      </c>
      <c r="C818" s="89" t="s">
        <v>140</v>
      </c>
      <c r="D818" s="92">
        <v>0</v>
      </c>
      <c r="E818" s="92">
        <v>0</v>
      </c>
      <c r="F818" s="92">
        <v>0</v>
      </c>
      <c r="G818" s="140">
        <v>0</v>
      </c>
      <c r="H818" s="97">
        <v>0</v>
      </c>
      <c r="I818" s="240">
        <f t="shared" si="23"/>
        <v>0</v>
      </c>
    </row>
    <row r="819" spans="1:9" x14ac:dyDescent="0.15">
      <c r="A819" s="89"/>
      <c r="B819" s="214" t="s">
        <v>1087</v>
      </c>
      <c r="C819" s="89" t="s">
        <v>595</v>
      </c>
      <c r="D819" s="92">
        <v>0</v>
      </c>
      <c r="E819" s="92">
        <v>0</v>
      </c>
      <c r="F819" s="92">
        <v>0</v>
      </c>
      <c r="G819" s="140">
        <v>0</v>
      </c>
      <c r="H819" s="97">
        <v>0</v>
      </c>
      <c r="I819" s="240">
        <f t="shared" si="23"/>
        <v>0</v>
      </c>
    </row>
    <row r="820" spans="1:9" x14ac:dyDescent="0.15">
      <c r="A820" s="89"/>
      <c r="B820" s="214" t="s">
        <v>1088</v>
      </c>
      <c r="C820" s="89" t="s">
        <v>597</v>
      </c>
      <c r="D820" s="92">
        <v>0</v>
      </c>
      <c r="E820" s="92">
        <v>0</v>
      </c>
      <c r="F820" s="92">
        <v>0</v>
      </c>
      <c r="G820" s="140">
        <v>0</v>
      </c>
      <c r="H820" s="97">
        <v>0</v>
      </c>
      <c r="I820" s="240">
        <f t="shared" si="23"/>
        <v>0</v>
      </c>
    </row>
    <row r="821" spans="1:9" x14ac:dyDescent="0.15">
      <c r="A821" s="89"/>
      <c r="B821" s="214" t="s">
        <v>598</v>
      </c>
      <c r="C821" s="89" t="s">
        <v>603</v>
      </c>
      <c r="D821" s="92">
        <v>0</v>
      </c>
      <c r="E821" s="92">
        <v>0</v>
      </c>
      <c r="F821" s="92">
        <v>0</v>
      </c>
      <c r="G821" s="140">
        <v>0</v>
      </c>
      <c r="H821" s="97">
        <v>0</v>
      </c>
      <c r="I821" s="240">
        <f t="shared" si="23"/>
        <v>0</v>
      </c>
    </row>
    <row r="822" spans="1:9" x14ac:dyDescent="0.15">
      <c r="A822" s="89"/>
      <c r="B822" s="214" t="s">
        <v>599</v>
      </c>
      <c r="C822" s="89" t="s">
        <v>107</v>
      </c>
      <c r="D822" s="92">
        <v>0</v>
      </c>
      <c r="E822" s="92">
        <v>0</v>
      </c>
      <c r="F822" s="92">
        <v>0</v>
      </c>
      <c r="G822" s="140">
        <v>0</v>
      </c>
      <c r="H822" s="97">
        <v>0</v>
      </c>
      <c r="I822" s="240">
        <f t="shared" si="23"/>
        <v>0</v>
      </c>
    </row>
    <row r="823" spans="1:9" x14ac:dyDescent="0.15">
      <c r="A823" s="89"/>
      <c r="B823" s="214" t="s">
        <v>600</v>
      </c>
      <c r="C823" s="89" t="s">
        <v>108</v>
      </c>
      <c r="D823" s="92">
        <v>0</v>
      </c>
      <c r="E823" s="92">
        <v>0</v>
      </c>
      <c r="F823" s="92">
        <v>0</v>
      </c>
      <c r="G823" s="140">
        <v>0</v>
      </c>
      <c r="H823" s="97">
        <v>0</v>
      </c>
      <c r="I823" s="240">
        <f t="shared" si="23"/>
        <v>0</v>
      </c>
    </row>
    <row r="824" spans="1:9" x14ac:dyDescent="0.15">
      <c r="A824" s="89"/>
      <c r="B824" s="214" t="s">
        <v>601</v>
      </c>
      <c r="C824" s="89" t="s">
        <v>109</v>
      </c>
      <c r="D824" s="92">
        <v>0</v>
      </c>
      <c r="E824" s="92">
        <v>0</v>
      </c>
      <c r="F824" s="92">
        <v>0</v>
      </c>
      <c r="G824" s="140">
        <v>0</v>
      </c>
      <c r="H824" s="97">
        <v>0</v>
      </c>
      <c r="I824" s="240">
        <f t="shared" si="23"/>
        <v>0</v>
      </c>
    </row>
    <row r="825" spans="1:9" x14ac:dyDescent="0.15">
      <c r="A825" s="89"/>
      <c r="B825" s="214" t="s">
        <v>1053</v>
      </c>
      <c r="C825" s="89" t="s">
        <v>110</v>
      </c>
      <c r="D825" s="92">
        <v>0</v>
      </c>
      <c r="E825" s="92">
        <v>0</v>
      </c>
      <c r="F825" s="92">
        <v>0</v>
      </c>
      <c r="G825" s="140">
        <v>0</v>
      </c>
      <c r="H825" s="97">
        <v>0</v>
      </c>
      <c r="I825" s="240">
        <f t="shared" si="23"/>
        <v>0</v>
      </c>
    </row>
    <row r="826" spans="1:9" x14ac:dyDescent="0.15">
      <c r="A826" s="89"/>
      <c r="B826" s="214" t="s">
        <v>602</v>
      </c>
      <c r="C826" s="89" t="s">
        <v>111</v>
      </c>
      <c r="D826" s="92">
        <v>0</v>
      </c>
      <c r="E826" s="92">
        <v>0</v>
      </c>
      <c r="F826" s="92">
        <v>0</v>
      </c>
      <c r="G826" s="140">
        <v>0</v>
      </c>
      <c r="H826" s="97">
        <v>0</v>
      </c>
      <c r="I826" s="240">
        <f t="shared" si="23"/>
        <v>0</v>
      </c>
    </row>
    <row r="827" spans="1:9" x14ac:dyDescent="0.15">
      <c r="A827" s="89"/>
      <c r="B827" s="214" t="s">
        <v>1054</v>
      </c>
      <c r="C827" s="89" t="s">
        <v>114</v>
      </c>
      <c r="D827" s="92">
        <v>0</v>
      </c>
      <c r="E827" s="92">
        <v>0</v>
      </c>
      <c r="F827" s="92">
        <v>0</v>
      </c>
      <c r="G827" s="140">
        <v>0</v>
      </c>
      <c r="H827" s="97">
        <v>0</v>
      </c>
      <c r="I827" s="240">
        <f t="shared" si="23"/>
        <v>0</v>
      </c>
    </row>
    <row r="828" spans="1:9" x14ac:dyDescent="0.15">
      <c r="A828" s="89"/>
      <c r="B828" s="214" t="s">
        <v>451</v>
      </c>
      <c r="C828" s="89" t="s">
        <v>119</v>
      </c>
      <c r="D828" s="92">
        <v>0</v>
      </c>
      <c r="E828" s="92">
        <v>0</v>
      </c>
      <c r="F828" s="92">
        <v>0</v>
      </c>
      <c r="G828" s="140">
        <v>0</v>
      </c>
      <c r="H828" s="97">
        <v>0</v>
      </c>
      <c r="I828" s="240">
        <f t="shared" si="23"/>
        <v>0</v>
      </c>
    </row>
    <row r="829" spans="1:9" x14ac:dyDescent="0.15">
      <c r="A829" s="89"/>
      <c r="B829" s="214" t="s">
        <v>447</v>
      </c>
      <c r="C829" s="89" t="s">
        <v>121</v>
      </c>
      <c r="D829" s="92">
        <v>0</v>
      </c>
      <c r="E829" s="92">
        <v>0</v>
      </c>
      <c r="F829" s="92">
        <v>0</v>
      </c>
      <c r="G829" s="140">
        <v>0</v>
      </c>
      <c r="H829" s="97">
        <v>0</v>
      </c>
      <c r="I829" s="240">
        <f t="shared" si="23"/>
        <v>0</v>
      </c>
    </row>
    <row r="830" spans="1:9" x14ac:dyDescent="0.15">
      <c r="A830" s="89"/>
      <c r="B830" s="214" t="s">
        <v>1055</v>
      </c>
      <c r="C830" s="89" t="s">
        <v>127</v>
      </c>
      <c r="D830" s="92">
        <v>0</v>
      </c>
      <c r="E830" s="92">
        <v>0</v>
      </c>
      <c r="F830" s="92">
        <v>0</v>
      </c>
      <c r="G830" s="140">
        <v>0</v>
      </c>
      <c r="H830" s="97">
        <v>0</v>
      </c>
      <c r="I830" s="240">
        <f t="shared" si="23"/>
        <v>0</v>
      </c>
    </row>
    <row r="831" spans="1:9" x14ac:dyDescent="0.15">
      <c r="A831" s="89"/>
      <c r="B831" s="214" t="s">
        <v>123</v>
      </c>
      <c r="C831" s="89" t="s">
        <v>128</v>
      </c>
      <c r="D831" s="92">
        <v>0</v>
      </c>
      <c r="E831" s="92">
        <v>0</v>
      </c>
      <c r="F831" s="92">
        <v>0</v>
      </c>
      <c r="G831" s="140">
        <v>0</v>
      </c>
      <c r="H831" s="97">
        <v>0</v>
      </c>
      <c r="I831" s="240">
        <f t="shared" si="23"/>
        <v>0</v>
      </c>
    </row>
    <row r="832" spans="1:9" x14ac:dyDescent="0.15">
      <c r="A832" s="89"/>
      <c r="B832" s="214" t="s">
        <v>124</v>
      </c>
      <c r="C832" s="89" t="s">
        <v>129</v>
      </c>
      <c r="D832" s="92">
        <v>0</v>
      </c>
      <c r="E832" s="92">
        <v>0</v>
      </c>
      <c r="F832" s="92">
        <v>0</v>
      </c>
      <c r="G832" s="140">
        <v>0</v>
      </c>
      <c r="H832" s="97">
        <v>0</v>
      </c>
      <c r="I832" s="240">
        <f t="shared" si="23"/>
        <v>0</v>
      </c>
    </row>
    <row r="833" spans="1:9" ht="11.25" thickBot="1" x14ac:dyDescent="0.2">
      <c r="A833" s="89"/>
      <c r="B833" s="214" t="s">
        <v>125</v>
      </c>
      <c r="C833" s="89" t="s">
        <v>130</v>
      </c>
      <c r="D833" s="92">
        <v>0</v>
      </c>
      <c r="E833" s="92">
        <v>0</v>
      </c>
      <c r="F833" s="92">
        <v>0</v>
      </c>
      <c r="G833" s="140">
        <v>0</v>
      </c>
      <c r="H833" s="97">
        <v>0</v>
      </c>
      <c r="I833" s="240">
        <f t="shared" si="23"/>
        <v>0</v>
      </c>
    </row>
    <row r="834" spans="1:9" ht="12" thickTop="1" thickBot="1" x14ac:dyDescent="0.2">
      <c r="A834" s="89"/>
      <c r="B834" s="214"/>
      <c r="C834" s="89" t="s">
        <v>276</v>
      </c>
      <c r="D834" s="111">
        <f>SUM(D802:D833)</f>
        <v>0</v>
      </c>
      <c r="E834" s="111">
        <f>SUM(E802:E833)</f>
        <v>0</v>
      </c>
      <c r="F834" s="111">
        <f>SUM(F802:F833)</f>
        <v>0</v>
      </c>
      <c r="G834" s="111">
        <f>SUM(G802:G833)</f>
        <v>0</v>
      </c>
      <c r="H834" s="111">
        <f>SUM(H802:H833)</f>
        <v>0</v>
      </c>
      <c r="I834" s="111">
        <f t="shared" si="23"/>
        <v>0</v>
      </c>
    </row>
    <row r="835" spans="1:9" ht="11.25" thickTop="1" x14ac:dyDescent="0.15">
      <c r="A835" s="89"/>
      <c r="B835" s="89"/>
      <c r="C835" s="89"/>
      <c r="D835" s="3"/>
      <c r="E835" s="3"/>
      <c r="F835" s="3"/>
      <c r="G835" s="3"/>
      <c r="H835" s="3"/>
      <c r="I835" s="128"/>
    </row>
    <row r="836" spans="1:9" x14ac:dyDescent="0.15">
      <c r="A836" s="215" t="s">
        <v>277</v>
      </c>
      <c r="B836" s="89"/>
      <c r="C836" s="89"/>
      <c r="D836" s="3"/>
      <c r="E836" s="3"/>
      <c r="F836" s="3"/>
      <c r="G836" s="3"/>
      <c r="H836" s="3"/>
      <c r="I836" s="128"/>
    </row>
    <row r="837" spans="1:9" x14ac:dyDescent="0.15">
      <c r="B837" s="214" t="s">
        <v>1048</v>
      </c>
      <c r="C837" s="89" t="s">
        <v>1186</v>
      </c>
      <c r="D837" s="95">
        <v>0</v>
      </c>
      <c r="E837" s="95">
        <v>0</v>
      </c>
      <c r="F837" s="95">
        <v>0</v>
      </c>
      <c r="G837" s="95">
        <v>0</v>
      </c>
      <c r="H837" s="97">
        <v>0</v>
      </c>
      <c r="I837" s="240">
        <f t="shared" ref="I837:I869" si="24">SUM(G837+H837)</f>
        <v>0</v>
      </c>
    </row>
    <row r="838" spans="1:9" x14ac:dyDescent="0.15">
      <c r="A838" s="89"/>
      <c r="B838" s="214" t="s">
        <v>1049</v>
      </c>
      <c r="C838" s="89" t="s">
        <v>1474</v>
      </c>
      <c r="D838" s="95">
        <v>0</v>
      </c>
      <c r="E838" s="95">
        <v>0</v>
      </c>
      <c r="F838" s="95">
        <v>0</v>
      </c>
      <c r="G838" s="95">
        <v>0</v>
      </c>
      <c r="H838" s="97">
        <v>0</v>
      </c>
      <c r="I838" s="240">
        <f t="shared" si="24"/>
        <v>0</v>
      </c>
    </row>
    <row r="839" spans="1:9" x14ac:dyDescent="0.15">
      <c r="A839" s="89"/>
      <c r="B839" s="214" t="s">
        <v>1050</v>
      </c>
      <c r="C839" s="89" t="s">
        <v>72</v>
      </c>
      <c r="D839" s="92">
        <v>0</v>
      </c>
      <c r="E839" s="92">
        <v>0</v>
      </c>
      <c r="F839" s="92">
        <v>0</v>
      </c>
      <c r="G839" s="140">
        <v>0</v>
      </c>
      <c r="H839" s="97">
        <v>0</v>
      </c>
      <c r="I839" s="240">
        <f t="shared" si="24"/>
        <v>0</v>
      </c>
    </row>
    <row r="840" spans="1:9" x14ac:dyDescent="0.15">
      <c r="A840" s="89"/>
      <c r="B840" s="214" t="s">
        <v>1051</v>
      </c>
      <c r="C840" s="89" t="s">
        <v>73</v>
      </c>
      <c r="D840" s="92">
        <v>0</v>
      </c>
      <c r="E840" s="92">
        <v>0</v>
      </c>
      <c r="F840" s="92">
        <v>0</v>
      </c>
      <c r="G840" s="140">
        <v>0</v>
      </c>
      <c r="H840" s="97">
        <v>0</v>
      </c>
      <c r="I840" s="240">
        <f t="shared" si="24"/>
        <v>0</v>
      </c>
    </row>
    <row r="841" spans="1:9" x14ac:dyDescent="0.15">
      <c r="A841" s="89"/>
      <c r="B841" s="214" t="s">
        <v>74</v>
      </c>
      <c r="C841" s="89" t="s">
        <v>75</v>
      </c>
      <c r="D841" s="92">
        <v>0</v>
      </c>
      <c r="E841" s="92">
        <v>0</v>
      </c>
      <c r="F841" s="92">
        <v>0</v>
      </c>
      <c r="G841" s="140">
        <v>0</v>
      </c>
      <c r="H841" s="97">
        <v>0</v>
      </c>
      <c r="I841" s="240">
        <f t="shared" si="24"/>
        <v>0</v>
      </c>
    </row>
    <row r="842" spans="1:9" x14ac:dyDescent="0.15">
      <c r="A842" s="89"/>
      <c r="B842" s="214" t="s">
        <v>76</v>
      </c>
      <c r="C842" s="89" t="s">
        <v>77</v>
      </c>
      <c r="D842" s="92">
        <v>0</v>
      </c>
      <c r="E842" s="92">
        <v>0</v>
      </c>
      <c r="F842" s="92">
        <v>0</v>
      </c>
      <c r="G842" s="140">
        <v>0</v>
      </c>
      <c r="H842" s="97">
        <v>0</v>
      </c>
      <c r="I842" s="240">
        <f t="shared" si="24"/>
        <v>0</v>
      </c>
    </row>
    <row r="843" spans="1:9" x14ac:dyDescent="0.15">
      <c r="A843" s="89"/>
      <c r="B843" s="214" t="s">
        <v>1052</v>
      </c>
      <c r="C843" s="89" t="s">
        <v>78</v>
      </c>
      <c r="D843" s="92">
        <v>0</v>
      </c>
      <c r="E843" s="92">
        <v>0</v>
      </c>
      <c r="F843" s="92">
        <v>0</v>
      </c>
      <c r="G843" s="140">
        <v>0</v>
      </c>
      <c r="H843" s="97">
        <v>0</v>
      </c>
      <c r="I843" s="240">
        <f t="shared" si="24"/>
        <v>0</v>
      </c>
    </row>
    <row r="844" spans="1:9" x14ac:dyDescent="0.15">
      <c r="A844" s="89"/>
      <c r="B844" s="214" t="s">
        <v>81</v>
      </c>
      <c r="C844" s="89" t="s">
        <v>88</v>
      </c>
      <c r="D844" s="92">
        <v>0</v>
      </c>
      <c r="E844" s="92">
        <v>0</v>
      </c>
      <c r="F844" s="92">
        <v>0</v>
      </c>
      <c r="G844" s="140">
        <v>0</v>
      </c>
      <c r="H844" s="97">
        <v>0</v>
      </c>
      <c r="I844" s="240">
        <f t="shared" si="24"/>
        <v>0</v>
      </c>
    </row>
    <row r="845" spans="1:9" x14ac:dyDescent="0.15">
      <c r="A845" s="89"/>
      <c r="B845" s="214" t="s">
        <v>82</v>
      </c>
      <c r="C845" s="89" t="s">
        <v>89</v>
      </c>
      <c r="D845" s="92">
        <v>0</v>
      </c>
      <c r="E845" s="92">
        <v>0</v>
      </c>
      <c r="F845" s="92">
        <v>0</v>
      </c>
      <c r="G845" s="140">
        <v>0</v>
      </c>
      <c r="H845" s="97">
        <v>0</v>
      </c>
      <c r="I845" s="240">
        <f t="shared" si="24"/>
        <v>0</v>
      </c>
    </row>
    <row r="846" spans="1:9" x14ac:dyDescent="0.15">
      <c r="A846" s="89"/>
      <c r="B846" s="214" t="s">
        <v>86</v>
      </c>
      <c r="C846" s="89" t="s">
        <v>1080</v>
      </c>
      <c r="D846" s="92">
        <v>0</v>
      </c>
      <c r="E846" s="92">
        <v>0</v>
      </c>
      <c r="F846" s="92">
        <v>0</v>
      </c>
      <c r="G846" s="140">
        <v>0</v>
      </c>
      <c r="H846" s="97">
        <v>0</v>
      </c>
      <c r="I846" s="240">
        <f t="shared" si="24"/>
        <v>0</v>
      </c>
    </row>
    <row r="847" spans="1:9" x14ac:dyDescent="0.15">
      <c r="A847" s="89"/>
      <c r="B847" s="333" t="s">
        <v>485</v>
      </c>
      <c r="C847" s="286" t="s">
        <v>508</v>
      </c>
      <c r="D847" s="92">
        <v>0</v>
      </c>
      <c r="E847" s="92">
        <v>0</v>
      </c>
      <c r="F847" s="92">
        <v>0</v>
      </c>
      <c r="G847" s="140">
        <v>0</v>
      </c>
      <c r="H847" s="97">
        <v>0</v>
      </c>
      <c r="I847" s="240">
        <f t="shared" si="24"/>
        <v>0</v>
      </c>
    </row>
    <row r="848" spans="1:9" x14ac:dyDescent="0.15">
      <c r="A848" s="89"/>
      <c r="B848" s="214" t="s">
        <v>1081</v>
      </c>
      <c r="C848" s="89" t="s">
        <v>591</v>
      </c>
      <c r="D848" s="92">
        <v>0</v>
      </c>
      <c r="E848" s="92">
        <v>0</v>
      </c>
      <c r="F848" s="92">
        <v>0</v>
      </c>
      <c r="G848" s="140">
        <v>0</v>
      </c>
      <c r="H848" s="97">
        <v>0</v>
      </c>
      <c r="I848" s="240">
        <f t="shared" si="24"/>
        <v>0</v>
      </c>
    </row>
    <row r="849" spans="1:9" x14ac:dyDescent="0.15">
      <c r="A849" s="89"/>
      <c r="B849" s="214" t="s">
        <v>1082</v>
      </c>
      <c r="C849" s="89" t="s">
        <v>592</v>
      </c>
      <c r="D849" s="92">
        <v>0</v>
      </c>
      <c r="E849" s="92">
        <v>0</v>
      </c>
      <c r="F849" s="92">
        <v>0</v>
      </c>
      <c r="G849" s="140">
        <v>0</v>
      </c>
      <c r="H849" s="97">
        <v>0</v>
      </c>
      <c r="I849" s="240">
        <f t="shared" si="24"/>
        <v>0</v>
      </c>
    </row>
    <row r="850" spans="1:9" x14ac:dyDescent="0.15">
      <c r="A850" s="89"/>
      <c r="B850" s="214" t="s">
        <v>1083</v>
      </c>
      <c r="C850" s="89" t="s">
        <v>593</v>
      </c>
      <c r="D850" s="92">
        <v>0</v>
      </c>
      <c r="E850" s="92">
        <v>0</v>
      </c>
      <c r="F850" s="92">
        <v>0</v>
      </c>
      <c r="G850" s="140">
        <v>0</v>
      </c>
      <c r="H850" s="97">
        <v>0</v>
      </c>
      <c r="I850" s="240">
        <f t="shared" si="24"/>
        <v>0</v>
      </c>
    </row>
    <row r="851" spans="1:9" x14ac:dyDescent="0.15">
      <c r="A851" s="89"/>
      <c r="B851" s="214" t="s">
        <v>1084</v>
      </c>
      <c r="C851" s="89" t="s">
        <v>594</v>
      </c>
      <c r="D851" s="92">
        <v>0</v>
      </c>
      <c r="E851" s="92">
        <v>0</v>
      </c>
      <c r="F851" s="92">
        <v>0</v>
      </c>
      <c r="G851" s="140">
        <v>0</v>
      </c>
      <c r="H851" s="97">
        <v>0</v>
      </c>
      <c r="I851" s="240">
        <f t="shared" si="24"/>
        <v>0</v>
      </c>
    </row>
    <row r="852" spans="1:9" x14ac:dyDescent="0.15">
      <c r="A852" s="89"/>
      <c r="B852" s="214" t="s">
        <v>1085</v>
      </c>
      <c r="C852" s="89" t="s">
        <v>139</v>
      </c>
      <c r="D852" s="92">
        <v>0</v>
      </c>
      <c r="E852" s="92">
        <v>0</v>
      </c>
      <c r="F852" s="92">
        <v>0</v>
      </c>
      <c r="G852" s="140">
        <v>0</v>
      </c>
      <c r="H852" s="97">
        <v>0</v>
      </c>
      <c r="I852" s="240">
        <f t="shared" si="24"/>
        <v>0</v>
      </c>
    </row>
    <row r="853" spans="1:9" x14ac:dyDescent="0.15">
      <c r="A853" s="89"/>
      <c r="B853" s="214" t="s">
        <v>1086</v>
      </c>
      <c r="C853" s="89" t="s">
        <v>140</v>
      </c>
      <c r="D853" s="92">
        <v>0</v>
      </c>
      <c r="E853" s="92">
        <v>0</v>
      </c>
      <c r="F853" s="92">
        <v>0</v>
      </c>
      <c r="G853" s="140">
        <v>0</v>
      </c>
      <c r="H853" s="97">
        <v>0</v>
      </c>
      <c r="I853" s="240">
        <f t="shared" si="24"/>
        <v>0</v>
      </c>
    </row>
    <row r="854" spans="1:9" x14ac:dyDescent="0.15">
      <c r="A854" s="89"/>
      <c r="B854" s="214" t="s">
        <v>1087</v>
      </c>
      <c r="C854" s="89" t="s">
        <v>595</v>
      </c>
      <c r="D854" s="92">
        <v>0</v>
      </c>
      <c r="E854" s="92">
        <v>0</v>
      </c>
      <c r="F854" s="92">
        <v>0</v>
      </c>
      <c r="G854" s="140">
        <v>0</v>
      </c>
      <c r="H854" s="97">
        <v>0</v>
      </c>
      <c r="I854" s="240">
        <f t="shared" si="24"/>
        <v>0</v>
      </c>
    </row>
    <row r="855" spans="1:9" x14ac:dyDescent="0.15">
      <c r="A855" s="89"/>
      <c r="B855" s="214" t="s">
        <v>1088</v>
      </c>
      <c r="C855" s="89" t="s">
        <v>597</v>
      </c>
      <c r="D855" s="92">
        <v>0</v>
      </c>
      <c r="E855" s="92">
        <v>0</v>
      </c>
      <c r="F855" s="92">
        <v>0</v>
      </c>
      <c r="G855" s="140">
        <v>0</v>
      </c>
      <c r="H855" s="97">
        <v>0</v>
      </c>
      <c r="I855" s="240">
        <f t="shared" si="24"/>
        <v>0</v>
      </c>
    </row>
    <row r="856" spans="1:9" x14ac:dyDescent="0.15">
      <c r="A856" s="89"/>
      <c r="B856" s="214" t="s">
        <v>598</v>
      </c>
      <c r="C856" s="89" t="s">
        <v>603</v>
      </c>
      <c r="D856" s="92">
        <v>0</v>
      </c>
      <c r="E856" s="92">
        <v>0</v>
      </c>
      <c r="F856" s="92">
        <v>0</v>
      </c>
      <c r="G856" s="140">
        <v>0</v>
      </c>
      <c r="H856" s="97">
        <v>0</v>
      </c>
      <c r="I856" s="240">
        <f t="shared" si="24"/>
        <v>0</v>
      </c>
    </row>
    <row r="857" spans="1:9" x14ac:dyDescent="0.15">
      <c r="A857" s="89"/>
      <c r="B857" s="214" t="s">
        <v>599</v>
      </c>
      <c r="C857" s="89" t="s">
        <v>107</v>
      </c>
      <c r="D857" s="92">
        <v>0</v>
      </c>
      <c r="E857" s="92">
        <v>0</v>
      </c>
      <c r="F857" s="92">
        <v>0</v>
      </c>
      <c r="G857" s="140">
        <v>0</v>
      </c>
      <c r="H857" s="97">
        <v>0</v>
      </c>
      <c r="I857" s="240">
        <f t="shared" si="24"/>
        <v>0</v>
      </c>
    </row>
    <row r="858" spans="1:9" x14ac:dyDescent="0.15">
      <c r="A858" s="89"/>
      <c r="B858" s="214" t="s">
        <v>600</v>
      </c>
      <c r="C858" s="89" t="s">
        <v>108</v>
      </c>
      <c r="D858" s="92">
        <v>0</v>
      </c>
      <c r="E858" s="92">
        <v>0</v>
      </c>
      <c r="F858" s="92">
        <v>0</v>
      </c>
      <c r="G858" s="140">
        <v>0</v>
      </c>
      <c r="H858" s="97">
        <v>0</v>
      </c>
      <c r="I858" s="240">
        <f t="shared" si="24"/>
        <v>0</v>
      </c>
    </row>
    <row r="859" spans="1:9" x14ac:dyDescent="0.15">
      <c r="A859" s="89"/>
      <c r="B859" s="214" t="s">
        <v>601</v>
      </c>
      <c r="C859" s="89" t="s">
        <v>109</v>
      </c>
      <c r="D859" s="92">
        <v>0</v>
      </c>
      <c r="E859" s="92">
        <v>0</v>
      </c>
      <c r="F859" s="92">
        <v>0</v>
      </c>
      <c r="G859" s="140">
        <v>0</v>
      </c>
      <c r="H859" s="97">
        <v>0</v>
      </c>
      <c r="I859" s="240">
        <f t="shared" si="24"/>
        <v>0</v>
      </c>
    </row>
    <row r="860" spans="1:9" x14ac:dyDescent="0.15">
      <c r="A860" s="89"/>
      <c r="B860" s="214" t="s">
        <v>1053</v>
      </c>
      <c r="C860" s="89" t="s">
        <v>110</v>
      </c>
      <c r="D860" s="92">
        <v>0</v>
      </c>
      <c r="E860" s="92">
        <v>0</v>
      </c>
      <c r="F860" s="92">
        <v>0</v>
      </c>
      <c r="G860" s="140">
        <v>0</v>
      </c>
      <c r="H860" s="97">
        <v>0</v>
      </c>
      <c r="I860" s="240">
        <f t="shared" si="24"/>
        <v>0</v>
      </c>
    </row>
    <row r="861" spans="1:9" x14ac:dyDescent="0.15">
      <c r="A861" s="89"/>
      <c r="B861" s="214" t="s">
        <v>602</v>
      </c>
      <c r="C861" s="89" t="s">
        <v>111</v>
      </c>
      <c r="D861" s="92">
        <v>0</v>
      </c>
      <c r="E861" s="92">
        <v>0</v>
      </c>
      <c r="F861" s="92">
        <v>0</v>
      </c>
      <c r="G861" s="140">
        <v>0</v>
      </c>
      <c r="H861" s="97">
        <v>0</v>
      </c>
      <c r="I861" s="240">
        <f t="shared" si="24"/>
        <v>0</v>
      </c>
    </row>
    <row r="862" spans="1:9" x14ac:dyDescent="0.15">
      <c r="A862" s="89"/>
      <c r="B862" s="214" t="s">
        <v>1054</v>
      </c>
      <c r="C862" s="89" t="s">
        <v>114</v>
      </c>
      <c r="D862" s="92">
        <v>0</v>
      </c>
      <c r="E862" s="92">
        <v>0</v>
      </c>
      <c r="F862" s="92">
        <v>0</v>
      </c>
      <c r="G862" s="140">
        <v>0</v>
      </c>
      <c r="H862" s="97">
        <v>0</v>
      </c>
      <c r="I862" s="240">
        <f t="shared" si="24"/>
        <v>0</v>
      </c>
    </row>
    <row r="863" spans="1:9" x14ac:dyDescent="0.15">
      <c r="A863" s="89"/>
      <c r="B863" s="214" t="s">
        <v>451</v>
      </c>
      <c r="C863" s="89" t="s">
        <v>119</v>
      </c>
      <c r="D863" s="92">
        <v>0</v>
      </c>
      <c r="E863" s="92">
        <v>0</v>
      </c>
      <c r="F863" s="92">
        <v>0</v>
      </c>
      <c r="G863" s="140">
        <v>0</v>
      </c>
      <c r="H863" s="97">
        <v>0</v>
      </c>
      <c r="I863" s="240">
        <f t="shared" si="24"/>
        <v>0</v>
      </c>
    </row>
    <row r="864" spans="1:9" x14ac:dyDescent="0.15">
      <c r="A864" s="89"/>
      <c r="B864" s="214" t="s">
        <v>447</v>
      </c>
      <c r="C864" s="89" t="s">
        <v>121</v>
      </c>
      <c r="D864" s="92">
        <v>0</v>
      </c>
      <c r="E864" s="92">
        <v>0</v>
      </c>
      <c r="F864" s="92">
        <v>0</v>
      </c>
      <c r="G864" s="140">
        <v>0</v>
      </c>
      <c r="H864" s="97">
        <v>0</v>
      </c>
      <c r="I864" s="240">
        <f t="shared" si="24"/>
        <v>0</v>
      </c>
    </row>
    <row r="865" spans="1:9" x14ac:dyDescent="0.15">
      <c r="A865" s="89"/>
      <c r="B865" s="214" t="s">
        <v>1055</v>
      </c>
      <c r="C865" s="89" t="s">
        <v>127</v>
      </c>
      <c r="D865" s="92">
        <v>0</v>
      </c>
      <c r="E865" s="92">
        <v>0</v>
      </c>
      <c r="F865" s="92">
        <v>0</v>
      </c>
      <c r="G865" s="140">
        <v>0</v>
      </c>
      <c r="H865" s="97">
        <v>0</v>
      </c>
      <c r="I865" s="240">
        <f t="shared" si="24"/>
        <v>0</v>
      </c>
    </row>
    <row r="866" spans="1:9" x14ac:dyDescent="0.15">
      <c r="A866" s="89"/>
      <c r="B866" s="214" t="s">
        <v>123</v>
      </c>
      <c r="C866" s="89" t="s">
        <v>128</v>
      </c>
      <c r="D866" s="92">
        <v>0</v>
      </c>
      <c r="E866" s="92">
        <v>0</v>
      </c>
      <c r="F866" s="92">
        <v>0</v>
      </c>
      <c r="G866" s="140">
        <v>0</v>
      </c>
      <c r="H866" s="97">
        <v>0</v>
      </c>
      <c r="I866" s="240">
        <f t="shared" si="24"/>
        <v>0</v>
      </c>
    </row>
    <row r="867" spans="1:9" x14ac:dyDescent="0.15">
      <c r="A867" s="89"/>
      <c r="B867" s="214" t="s">
        <v>124</v>
      </c>
      <c r="C867" s="89" t="s">
        <v>129</v>
      </c>
      <c r="D867" s="92">
        <v>0</v>
      </c>
      <c r="E867" s="92">
        <v>0</v>
      </c>
      <c r="F867" s="92">
        <v>0</v>
      </c>
      <c r="G867" s="140">
        <v>0</v>
      </c>
      <c r="H867" s="97">
        <v>0</v>
      </c>
      <c r="I867" s="240">
        <f t="shared" si="24"/>
        <v>0</v>
      </c>
    </row>
    <row r="868" spans="1:9" ht="11.25" thickBot="1" x14ac:dyDescent="0.2">
      <c r="A868" s="89"/>
      <c r="B868" s="214" t="s">
        <v>125</v>
      </c>
      <c r="C868" s="89" t="s">
        <v>130</v>
      </c>
      <c r="D868" s="92">
        <v>0</v>
      </c>
      <c r="E868" s="92">
        <v>0</v>
      </c>
      <c r="F868" s="92">
        <v>0</v>
      </c>
      <c r="G868" s="140">
        <v>0</v>
      </c>
      <c r="H868" s="97">
        <v>0</v>
      </c>
      <c r="I868" s="240">
        <f t="shared" si="24"/>
        <v>0</v>
      </c>
    </row>
    <row r="869" spans="1:9" ht="12" thickTop="1" thickBot="1" x14ac:dyDescent="0.2">
      <c r="A869" s="89"/>
      <c r="B869" s="214"/>
      <c r="C869" s="89" t="s">
        <v>278</v>
      </c>
      <c r="D869" s="111">
        <f>SUM(D837:D868)</f>
        <v>0</v>
      </c>
      <c r="E869" s="111">
        <f>SUM(E837:E868)</f>
        <v>0</v>
      </c>
      <c r="F869" s="111">
        <f>SUM(F837:F868)</f>
        <v>0</v>
      </c>
      <c r="G869" s="111">
        <f>SUM(G837:G868)</f>
        <v>0</v>
      </c>
      <c r="H869" s="111">
        <f>SUM(H837:H868)</f>
        <v>0</v>
      </c>
      <c r="I869" s="111">
        <f t="shared" si="24"/>
        <v>0</v>
      </c>
    </row>
    <row r="870" spans="1:9" ht="11.25" thickTop="1" x14ac:dyDescent="0.15">
      <c r="A870" s="89"/>
      <c r="B870" s="89"/>
      <c r="C870" s="89"/>
      <c r="D870" s="3"/>
      <c r="E870" s="3"/>
      <c r="F870" s="3"/>
      <c r="G870" s="3"/>
      <c r="H870" s="3"/>
      <c r="I870" s="128"/>
    </row>
    <row r="871" spans="1:9" x14ac:dyDescent="0.15">
      <c r="A871" s="215" t="s">
        <v>279</v>
      </c>
      <c r="B871" s="89"/>
      <c r="C871" s="89"/>
      <c r="D871" s="3"/>
      <c r="E871" s="3"/>
      <c r="F871" s="3"/>
      <c r="G871" s="3"/>
      <c r="H871" s="3"/>
      <c r="I871" s="128"/>
    </row>
    <row r="872" spans="1:9" x14ac:dyDescent="0.15">
      <c r="B872" s="214" t="s">
        <v>1048</v>
      </c>
      <c r="C872" s="89" t="s">
        <v>1186</v>
      </c>
      <c r="D872" s="95">
        <v>0</v>
      </c>
      <c r="E872" s="95">
        <v>0</v>
      </c>
      <c r="F872" s="95">
        <v>0</v>
      </c>
      <c r="G872" s="95">
        <v>0</v>
      </c>
      <c r="H872" s="97">
        <v>0</v>
      </c>
      <c r="I872" s="240">
        <f t="shared" ref="I872:I903" si="25">SUM(G872+H872)</f>
        <v>0</v>
      </c>
    </row>
    <row r="873" spans="1:9" x14ac:dyDescent="0.15">
      <c r="A873" s="89"/>
      <c r="B873" s="214" t="s">
        <v>1049</v>
      </c>
      <c r="C873" s="89" t="s">
        <v>1474</v>
      </c>
      <c r="D873" s="95">
        <v>0</v>
      </c>
      <c r="E873" s="95">
        <v>0</v>
      </c>
      <c r="F873" s="95">
        <v>0</v>
      </c>
      <c r="G873" s="95">
        <v>0</v>
      </c>
      <c r="H873" s="97">
        <v>0</v>
      </c>
      <c r="I873" s="240">
        <f t="shared" si="25"/>
        <v>0</v>
      </c>
    </row>
    <row r="874" spans="1:9" x14ac:dyDescent="0.15">
      <c r="A874" s="89"/>
      <c r="B874" s="214" t="s">
        <v>1050</v>
      </c>
      <c r="C874" s="89" t="s">
        <v>72</v>
      </c>
      <c r="D874" s="92">
        <v>0</v>
      </c>
      <c r="E874" s="92">
        <v>0</v>
      </c>
      <c r="F874" s="92">
        <v>0</v>
      </c>
      <c r="G874" s="140">
        <v>0</v>
      </c>
      <c r="H874" s="97">
        <v>0</v>
      </c>
      <c r="I874" s="240">
        <f t="shared" si="25"/>
        <v>0</v>
      </c>
    </row>
    <row r="875" spans="1:9" x14ac:dyDescent="0.15">
      <c r="A875" s="89"/>
      <c r="B875" s="214" t="s">
        <v>1051</v>
      </c>
      <c r="C875" s="89" t="s">
        <v>73</v>
      </c>
      <c r="D875" s="92">
        <v>0</v>
      </c>
      <c r="E875" s="92">
        <v>0</v>
      </c>
      <c r="F875" s="92">
        <v>0</v>
      </c>
      <c r="G875" s="140">
        <v>0</v>
      </c>
      <c r="H875" s="97">
        <v>0</v>
      </c>
      <c r="I875" s="240">
        <f t="shared" si="25"/>
        <v>0</v>
      </c>
    </row>
    <row r="876" spans="1:9" x14ac:dyDescent="0.15">
      <c r="A876" s="89"/>
      <c r="B876" s="214" t="s">
        <v>74</v>
      </c>
      <c r="C876" s="89" t="s">
        <v>75</v>
      </c>
      <c r="D876" s="92">
        <v>0</v>
      </c>
      <c r="E876" s="92">
        <v>0</v>
      </c>
      <c r="F876" s="92">
        <v>0</v>
      </c>
      <c r="G876" s="140">
        <v>0</v>
      </c>
      <c r="H876" s="97">
        <v>0</v>
      </c>
      <c r="I876" s="240">
        <f t="shared" si="25"/>
        <v>0</v>
      </c>
    </row>
    <row r="877" spans="1:9" x14ac:dyDescent="0.15">
      <c r="A877" s="89"/>
      <c r="B877" s="214" t="s">
        <v>76</v>
      </c>
      <c r="C877" s="89" t="s">
        <v>77</v>
      </c>
      <c r="D877" s="92">
        <v>0</v>
      </c>
      <c r="E877" s="92">
        <v>0</v>
      </c>
      <c r="F877" s="92">
        <v>0</v>
      </c>
      <c r="G877" s="140">
        <v>0</v>
      </c>
      <c r="H877" s="97">
        <v>0</v>
      </c>
      <c r="I877" s="240">
        <f t="shared" si="25"/>
        <v>0</v>
      </c>
    </row>
    <row r="878" spans="1:9" x14ac:dyDescent="0.15">
      <c r="A878" s="89"/>
      <c r="B878" s="214" t="s">
        <v>1052</v>
      </c>
      <c r="C878" s="89" t="s">
        <v>78</v>
      </c>
      <c r="D878" s="92">
        <v>0</v>
      </c>
      <c r="E878" s="92">
        <v>0</v>
      </c>
      <c r="F878" s="92">
        <v>0</v>
      </c>
      <c r="G878" s="140">
        <v>0</v>
      </c>
      <c r="H878" s="97">
        <v>0</v>
      </c>
      <c r="I878" s="240">
        <f t="shared" si="25"/>
        <v>0</v>
      </c>
    </row>
    <row r="879" spans="1:9" x14ac:dyDescent="0.15">
      <c r="A879" s="89"/>
      <c r="B879" s="214" t="s">
        <v>81</v>
      </c>
      <c r="C879" s="89" t="s">
        <v>88</v>
      </c>
      <c r="D879" s="92">
        <v>0</v>
      </c>
      <c r="E879" s="92">
        <v>0</v>
      </c>
      <c r="F879" s="92">
        <v>0</v>
      </c>
      <c r="G879" s="140">
        <v>0</v>
      </c>
      <c r="H879" s="97">
        <v>0</v>
      </c>
      <c r="I879" s="240">
        <f t="shared" si="25"/>
        <v>0</v>
      </c>
    </row>
    <row r="880" spans="1:9" x14ac:dyDescent="0.15">
      <c r="A880" s="89"/>
      <c r="B880" s="214" t="s">
        <v>82</v>
      </c>
      <c r="C880" s="89" t="s">
        <v>89</v>
      </c>
      <c r="D880" s="92">
        <v>0</v>
      </c>
      <c r="E880" s="92">
        <v>0</v>
      </c>
      <c r="F880" s="92">
        <v>0</v>
      </c>
      <c r="G880" s="140">
        <v>0</v>
      </c>
      <c r="H880" s="97">
        <v>0</v>
      </c>
      <c r="I880" s="240">
        <f t="shared" si="25"/>
        <v>0</v>
      </c>
    </row>
    <row r="881" spans="1:9" x14ac:dyDescent="0.15">
      <c r="A881" s="89"/>
      <c r="B881" s="214" t="s">
        <v>86</v>
      </c>
      <c r="C881" s="89" t="s">
        <v>1080</v>
      </c>
      <c r="D881" s="92">
        <v>0</v>
      </c>
      <c r="E881" s="92">
        <v>0</v>
      </c>
      <c r="F881" s="92">
        <v>0</v>
      </c>
      <c r="G881" s="140">
        <v>0</v>
      </c>
      <c r="H881" s="97">
        <v>0</v>
      </c>
      <c r="I881" s="240">
        <f t="shared" si="25"/>
        <v>0</v>
      </c>
    </row>
    <row r="882" spans="1:9" x14ac:dyDescent="0.15">
      <c r="A882" s="89"/>
      <c r="B882" s="333" t="s">
        <v>485</v>
      </c>
      <c r="C882" s="286" t="s">
        <v>508</v>
      </c>
      <c r="D882" s="92">
        <v>0</v>
      </c>
      <c r="E882" s="92">
        <v>0</v>
      </c>
      <c r="F882" s="92">
        <v>0</v>
      </c>
      <c r="G882" s="140">
        <v>0</v>
      </c>
      <c r="H882" s="97">
        <v>0</v>
      </c>
      <c r="I882" s="240">
        <f t="shared" si="25"/>
        <v>0</v>
      </c>
    </row>
    <row r="883" spans="1:9" x14ac:dyDescent="0.15">
      <c r="A883" s="89"/>
      <c r="B883" s="214" t="s">
        <v>1081</v>
      </c>
      <c r="C883" s="89" t="s">
        <v>591</v>
      </c>
      <c r="D883" s="92">
        <v>0</v>
      </c>
      <c r="E883" s="92">
        <v>0</v>
      </c>
      <c r="F883" s="92">
        <v>0</v>
      </c>
      <c r="G883" s="140">
        <v>0</v>
      </c>
      <c r="H883" s="97">
        <v>0</v>
      </c>
      <c r="I883" s="240">
        <f t="shared" si="25"/>
        <v>0</v>
      </c>
    </row>
    <row r="884" spans="1:9" x14ac:dyDescent="0.15">
      <c r="A884" s="89"/>
      <c r="B884" s="214" t="s">
        <v>1082</v>
      </c>
      <c r="C884" s="89" t="s">
        <v>592</v>
      </c>
      <c r="D884" s="92">
        <v>0</v>
      </c>
      <c r="E884" s="92">
        <v>0</v>
      </c>
      <c r="F884" s="92">
        <v>0</v>
      </c>
      <c r="G884" s="140">
        <v>0</v>
      </c>
      <c r="H884" s="97">
        <v>0</v>
      </c>
      <c r="I884" s="240">
        <f t="shared" si="25"/>
        <v>0</v>
      </c>
    </row>
    <row r="885" spans="1:9" x14ac:dyDescent="0.15">
      <c r="A885" s="89"/>
      <c r="B885" s="214" t="s">
        <v>1083</v>
      </c>
      <c r="C885" s="89" t="s">
        <v>593</v>
      </c>
      <c r="D885" s="92">
        <v>0</v>
      </c>
      <c r="E885" s="92">
        <v>0</v>
      </c>
      <c r="F885" s="92">
        <v>0</v>
      </c>
      <c r="G885" s="140">
        <v>0</v>
      </c>
      <c r="H885" s="97">
        <v>0</v>
      </c>
      <c r="I885" s="240">
        <f t="shared" si="25"/>
        <v>0</v>
      </c>
    </row>
    <row r="886" spans="1:9" x14ac:dyDescent="0.15">
      <c r="A886" s="89"/>
      <c r="B886" s="214" t="s">
        <v>1084</v>
      </c>
      <c r="C886" s="89" t="s">
        <v>594</v>
      </c>
      <c r="D886" s="92">
        <v>0</v>
      </c>
      <c r="E886" s="92">
        <v>0</v>
      </c>
      <c r="F886" s="92">
        <v>0</v>
      </c>
      <c r="G886" s="140">
        <v>0</v>
      </c>
      <c r="H886" s="97">
        <v>0</v>
      </c>
      <c r="I886" s="240">
        <f t="shared" si="25"/>
        <v>0</v>
      </c>
    </row>
    <row r="887" spans="1:9" x14ac:dyDescent="0.15">
      <c r="A887" s="89"/>
      <c r="B887" s="214" t="s">
        <v>1085</v>
      </c>
      <c r="C887" s="89" t="s">
        <v>139</v>
      </c>
      <c r="D887" s="92">
        <v>0</v>
      </c>
      <c r="E887" s="92">
        <v>0</v>
      </c>
      <c r="F887" s="92">
        <v>0</v>
      </c>
      <c r="G887" s="140">
        <v>0</v>
      </c>
      <c r="H887" s="97">
        <v>0</v>
      </c>
      <c r="I887" s="240">
        <f t="shared" si="25"/>
        <v>0</v>
      </c>
    </row>
    <row r="888" spans="1:9" x14ac:dyDescent="0.15">
      <c r="A888" s="89"/>
      <c r="B888" s="214" t="s">
        <v>1086</v>
      </c>
      <c r="C888" s="89" t="s">
        <v>140</v>
      </c>
      <c r="D888" s="92">
        <v>0</v>
      </c>
      <c r="E888" s="92">
        <v>0</v>
      </c>
      <c r="F888" s="92">
        <v>0</v>
      </c>
      <c r="G888" s="140">
        <v>0</v>
      </c>
      <c r="H888" s="97">
        <v>0</v>
      </c>
      <c r="I888" s="240">
        <f t="shared" si="25"/>
        <v>0</v>
      </c>
    </row>
    <row r="889" spans="1:9" x14ac:dyDescent="0.15">
      <c r="A889" s="89"/>
      <c r="B889" s="214" t="s">
        <v>1087</v>
      </c>
      <c r="C889" s="89" t="s">
        <v>595</v>
      </c>
      <c r="D889" s="92">
        <v>0</v>
      </c>
      <c r="E889" s="92">
        <v>0</v>
      </c>
      <c r="F889" s="92">
        <v>0</v>
      </c>
      <c r="G889" s="140">
        <v>0</v>
      </c>
      <c r="H889" s="97">
        <v>0</v>
      </c>
      <c r="I889" s="240">
        <f t="shared" si="25"/>
        <v>0</v>
      </c>
    </row>
    <row r="890" spans="1:9" x14ac:dyDescent="0.15">
      <c r="A890" s="89"/>
      <c r="B890" s="214" t="s">
        <v>1088</v>
      </c>
      <c r="C890" s="89" t="s">
        <v>597</v>
      </c>
      <c r="D890" s="92">
        <v>0</v>
      </c>
      <c r="E890" s="92">
        <v>0</v>
      </c>
      <c r="F890" s="92">
        <v>0</v>
      </c>
      <c r="G890" s="140">
        <v>0</v>
      </c>
      <c r="H890" s="97">
        <v>0</v>
      </c>
      <c r="I890" s="240">
        <f t="shared" si="25"/>
        <v>0</v>
      </c>
    </row>
    <row r="891" spans="1:9" x14ac:dyDescent="0.15">
      <c r="A891" s="89"/>
      <c r="B891" s="214" t="s">
        <v>598</v>
      </c>
      <c r="C891" s="89" t="s">
        <v>603</v>
      </c>
      <c r="D891" s="92">
        <v>0</v>
      </c>
      <c r="E891" s="92">
        <v>0</v>
      </c>
      <c r="F891" s="92">
        <v>0</v>
      </c>
      <c r="G891" s="140">
        <v>0</v>
      </c>
      <c r="H891" s="97">
        <v>0</v>
      </c>
      <c r="I891" s="240">
        <f t="shared" si="25"/>
        <v>0</v>
      </c>
    </row>
    <row r="892" spans="1:9" x14ac:dyDescent="0.15">
      <c r="A892" s="89"/>
      <c r="B892" s="214" t="s">
        <v>599</v>
      </c>
      <c r="C892" s="89" t="s">
        <v>107</v>
      </c>
      <c r="D892" s="92">
        <v>0</v>
      </c>
      <c r="E892" s="92">
        <v>0</v>
      </c>
      <c r="F892" s="92">
        <v>0</v>
      </c>
      <c r="G892" s="140">
        <v>0</v>
      </c>
      <c r="H892" s="97">
        <v>0</v>
      </c>
      <c r="I892" s="240">
        <f t="shared" si="25"/>
        <v>0</v>
      </c>
    </row>
    <row r="893" spans="1:9" x14ac:dyDescent="0.15">
      <c r="A893" s="89"/>
      <c r="B893" s="214" t="s">
        <v>600</v>
      </c>
      <c r="C893" s="89" t="s">
        <v>108</v>
      </c>
      <c r="D893" s="92">
        <v>0</v>
      </c>
      <c r="E893" s="92">
        <v>0</v>
      </c>
      <c r="F893" s="92">
        <v>0</v>
      </c>
      <c r="G893" s="140">
        <v>0</v>
      </c>
      <c r="H893" s="97">
        <v>0</v>
      </c>
      <c r="I893" s="240">
        <f t="shared" si="25"/>
        <v>0</v>
      </c>
    </row>
    <row r="894" spans="1:9" x14ac:dyDescent="0.15">
      <c r="A894" s="89"/>
      <c r="B894" s="214" t="s">
        <v>601</v>
      </c>
      <c r="C894" s="89" t="s">
        <v>109</v>
      </c>
      <c r="D894" s="92">
        <v>0</v>
      </c>
      <c r="E894" s="92">
        <v>0</v>
      </c>
      <c r="F894" s="92">
        <v>0</v>
      </c>
      <c r="G894" s="140">
        <v>0</v>
      </c>
      <c r="H894" s="97">
        <v>0</v>
      </c>
      <c r="I894" s="240">
        <f t="shared" si="25"/>
        <v>0</v>
      </c>
    </row>
    <row r="895" spans="1:9" x14ac:dyDescent="0.15">
      <c r="A895" s="89"/>
      <c r="B895" s="214" t="s">
        <v>1053</v>
      </c>
      <c r="C895" s="89" t="s">
        <v>110</v>
      </c>
      <c r="D895" s="92">
        <v>0</v>
      </c>
      <c r="E895" s="92">
        <v>0</v>
      </c>
      <c r="F895" s="92">
        <v>0</v>
      </c>
      <c r="G895" s="140">
        <v>0</v>
      </c>
      <c r="H895" s="97">
        <v>0</v>
      </c>
      <c r="I895" s="240">
        <f t="shared" si="25"/>
        <v>0</v>
      </c>
    </row>
    <row r="896" spans="1:9" x14ac:dyDescent="0.15">
      <c r="A896" s="89"/>
      <c r="B896" s="214" t="s">
        <v>602</v>
      </c>
      <c r="C896" s="89" t="s">
        <v>111</v>
      </c>
      <c r="D896" s="92">
        <v>0</v>
      </c>
      <c r="E896" s="92">
        <v>0</v>
      </c>
      <c r="F896" s="92">
        <v>0</v>
      </c>
      <c r="G896" s="140">
        <v>0</v>
      </c>
      <c r="H896" s="97">
        <v>0</v>
      </c>
      <c r="I896" s="240">
        <f t="shared" si="25"/>
        <v>0</v>
      </c>
    </row>
    <row r="897" spans="1:9" x14ac:dyDescent="0.15">
      <c r="A897" s="89"/>
      <c r="B897" s="214" t="s">
        <v>1054</v>
      </c>
      <c r="C897" s="89" t="s">
        <v>114</v>
      </c>
      <c r="D897" s="92">
        <v>0</v>
      </c>
      <c r="E897" s="92">
        <v>0</v>
      </c>
      <c r="F897" s="92">
        <v>0</v>
      </c>
      <c r="G897" s="140">
        <v>0</v>
      </c>
      <c r="H897" s="97">
        <v>0</v>
      </c>
      <c r="I897" s="240">
        <f t="shared" si="25"/>
        <v>0</v>
      </c>
    </row>
    <row r="898" spans="1:9" x14ac:dyDescent="0.15">
      <c r="A898" s="89"/>
      <c r="B898" s="214" t="s">
        <v>451</v>
      </c>
      <c r="C898" s="89" t="s">
        <v>119</v>
      </c>
      <c r="D898" s="92">
        <v>0</v>
      </c>
      <c r="E898" s="92">
        <v>0</v>
      </c>
      <c r="F898" s="92">
        <v>0</v>
      </c>
      <c r="G898" s="140">
        <v>0</v>
      </c>
      <c r="H898" s="97">
        <v>0</v>
      </c>
      <c r="I898" s="240">
        <f t="shared" si="25"/>
        <v>0</v>
      </c>
    </row>
    <row r="899" spans="1:9" x14ac:dyDescent="0.15">
      <c r="A899" s="89"/>
      <c r="B899" s="214" t="s">
        <v>447</v>
      </c>
      <c r="C899" s="89" t="s">
        <v>121</v>
      </c>
      <c r="D899" s="92">
        <v>0</v>
      </c>
      <c r="E899" s="92">
        <v>0</v>
      </c>
      <c r="F899" s="92">
        <v>0</v>
      </c>
      <c r="G899" s="140">
        <v>0</v>
      </c>
      <c r="H899" s="97">
        <v>0</v>
      </c>
      <c r="I899" s="240">
        <f t="shared" si="25"/>
        <v>0</v>
      </c>
    </row>
    <row r="900" spans="1:9" x14ac:dyDescent="0.15">
      <c r="A900" s="89"/>
      <c r="B900" s="214" t="s">
        <v>1055</v>
      </c>
      <c r="C900" s="89" t="s">
        <v>127</v>
      </c>
      <c r="D900" s="92">
        <v>0</v>
      </c>
      <c r="E900" s="92">
        <v>0</v>
      </c>
      <c r="F900" s="92">
        <v>0</v>
      </c>
      <c r="G900" s="140">
        <v>0</v>
      </c>
      <c r="H900" s="97">
        <v>0</v>
      </c>
      <c r="I900" s="240">
        <f t="shared" si="25"/>
        <v>0</v>
      </c>
    </row>
    <row r="901" spans="1:9" x14ac:dyDescent="0.15">
      <c r="A901" s="89"/>
      <c r="B901" s="214" t="s">
        <v>123</v>
      </c>
      <c r="C901" s="89" t="s">
        <v>128</v>
      </c>
      <c r="D901" s="92">
        <v>0</v>
      </c>
      <c r="E901" s="92">
        <v>0</v>
      </c>
      <c r="F901" s="92">
        <v>0</v>
      </c>
      <c r="G901" s="140">
        <v>0</v>
      </c>
      <c r="H901" s="97">
        <v>0</v>
      </c>
      <c r="I901" s="240">
        <f t="shared" si="25"/>
        <v>0</v>
      </c>
    </row>
    <row r="902" spans="1:9" x14ac:dyDescent="0.15">
      <c r="A902" s="89"/>
      <c r="B902" s="214" t="s">
        <v>124</v>
      </c>
      <c r="C902" s="89" t="s">
        <v>129</v>
      </c>
      <c r="D902" s="92">
        <v>0</v>
      </c>
      <c r="E902" s="92">
        <v>0</v>
      </c>
      <c r="F902" s="92">
        <v>0</v>
      </c>
      <c r="G902" s="140">
        <v>0</v>
      </c>
      <c r="H902" s="97">
        <v>0</v>
      </c>
      <c r="I902" s="240">
        <f t="shared" si="25"/>
        <v>0</v>
      </c>
    </row>
    <row r="903" spans="1:9" ht="11.25" thickBot="1" x14ac:dyDescent="0.2">
      <c r="A903" s="89"/>
      <c r="B903" s="214" t="s">
        <v>125</v>
      </c>
      <c r="C903" s="89" t="s">
        <v>130</v>
      </c>
      <c r="D903" s="92">
        <v>0</v>
      </c>
      <c r="E903" s="92">
        <v>0</v>
      </c>
      <c r="F903" s="92">
        <v>0</v>
      </c>
      <c r="G903" s="140">
        <v>0</v>
      </c>
      <c r="H903" s="97">
        <v>0</v>
      </c>
      <c r="I903" s="240">
        <f t="shared" si="25"/>
        <v>0</v>
      </c>
    </row>
    <row r="904" spans="1:9" ht="12" thickTop="1" thickBot="1" x14ac:dyDescent="0.2">
      <c r="A904" s="89"/>
      <c r="B904" s="214"/>
      <c r="C904" s="89" t="s">
        <v>280</v>
      </c>
      <c r="D904" s="111">
        <f>SUM(D872:D903)</f>
        <v>0</v>
      </c>
      <c r="E904" s="111">
        <f>SUM(E872:E903)</f>
        <v>0</v>
      </c>
      <c r="F904" s="111">
        <f>SUM(F872:F903)</f>
        <v>0</v>
      </c>
      <c r="G904" s="111">
        <f>SUM(G872:G903)</f>
        <v>0</v>
      </c>
      <c r="H904" s="111">
        <f>SUM(H872:H903)</f>
        <v>0</v>
      </c>
      <c r="I904" s="111">
        <f>SUM(G904+H904)</f>
        <v>0</v>
      </c>
    </row>
    <row r="905" spans="1:9" ht="11.25" thickTop="1" x14ac:dyDescent="0.15">
      <c r="A905" s="89"/>
      <c r="B905" s="89"/>
      <c r="C905" s="89"/>
      <c r="D905" s="3"/>
      <c r="E905" s="3"/>
      <c r="F905" s="3"/>
      <c r="G905" s="3"/>
      <c r="H905" s="3"/>
      <c r="I905" s="128"/>
    </row>
    <row r="906" spans="1:9" x14ac:dyDescent="0.15">
      <c r="A906" s="215" t="s">
        <v>989</v>
      </c>
      <c r="B906" s="89"/>
      <c r="C906" s="89"/>
      <c r="D906" s="3"/>
      <c r="E906" s="3"/>
      <c r="F906" s="3"/>
      <c r="G906" s="3"/>
      <c r="H906" s="3"/>
      <c r="I906" s="128"/>
    </row>
    <row r="907" spans="1:9" x14ac:dyDescent="0.15">
      <c r="B907" s="214" t="s">
        <v>1048</v>
      </c>
      <c r="C907" s="89" t="s">
        <v>1186</v>
      </c>
      <c r="D907" s="95">
        <v>0</v>
      </c>
      <c r="E907" s="95">
        <v>0</v>
      </c>
      <c r="F907" s="95">
        <v>0</v>
      </c>
      <c r="G907" s="95">
        <v>0</v>
      </c>
      <c r="H907" s="97">
        <v>0</v>
      </c>
      <c r="I907" s="240">
        <f t="shared" ref="I907:I938" si="26">SUM(G907+H907)</f>
        <v>0</v>
      </c>
    </row>
    <row r="908" spans="1:9" x14ac:dyDescent="0.15">
      <c r="A908" s="89"/>
      <c r="B908" s="214" t="s">
        <v>1049</v>
      </c>
      <c r="C908" s="89" t="s">
        <v>1474</v>
      </c>
      <c r="D908" s="95">
        <v>0</v>
      </c>
      <c r="E908" s="95">
        <v>0</v>
      </c>
      <c r="F908" s="95">
        <v>0</v>
      </c>
      <c r="G908" s="95">
        <v>0</v>
      </c>
      <c r="H908" s="97">
        <v>0</v>
      </c>
      <c r="I908" s="240">
        <f t="shared" si="26"/>
        <v>0</v>
      </c>
    </row>
    <row r="909" spans="1:9" x14ac:dyDescent="0.15">
      <c r="A909" s="89"/>
      <c r="B909" s="214" t="s">
        <v>1050</v>
      </c>
      <c r="C909" s="89" t="s">
        <v>72</v>
      </c>
      <c r="D909" s="92">
        <v>0</v>
      </c>
      <c r="E909" s="92">
        <v>0</v>
      </c>
      <c r="F909" s="92">
        <v>0</v>
      </c>
      <c r="G909" s="140">
        <v>0</v>
      </c>
      <c r="H909" s="97">
        <v>0</v>
      </c>
      <c r="I909" s="240">
        <f t="shared" si="26"/>
        <v>0</v>
      </c>
    </row>
    <row r="910" spans="1:9" x14ac:dyDescent="0.15">
      <c r="A910" s="89"/>
      <c r="B910" s="214" t="s">
        <v>1051</v>
      </c>
      <c r="C910" s="89" t="s">
        <v>73</v>
      </c>
      <c r="D910" s="92">
        <v>0</v>
      </c>
      <c r="E910" s="92">
        <v>0</v>
      </c>
      <c r="F910" s="92">
        <v>0</v>
      </c>
      <c r="G910" s="140">
        <v>0</v>
      </c>
      <c r="H910" s="97">
        <v>0</v>
      </c>
      <c r="I910" s="240">
        <f t="shared" si="26"/>
        <v>0</v>
      </c>
    </row>
    <row r="911" spans="1:9" x14ac:dyDescent="0.15">
      <c r="A911" s="89"/>
      <c r="B911" s="214" t="s">
        <v>74</v>
      </c>
      <c r="C911" s="89" t="s">
        <v>75</v>
      </c>
      <c r="D911" s="92">
        <v>0</v>
      </c>
      <c r="E911" s="92">
        <v>0</v>
      </c>
      <c r="F911" s="92">
        <v>0</v>
      </c>
      <c r="G911" s="140">
        <v>0</v>
      </c>
      <c r="H911" s="97">
        <v>0</v>
      </c>
      <c r="I911" s="240">
        <f t="shared" si="26"/>
        <v>0</v>
      </c>
    </row>
    <row r="912" spans="1:9" x14ac:dyDescent="0.15">
      <c r="A912" s="89"/>
      <c r="B912" s="214" t="s">
        <v>76</v>
      </c>
      <c r="C912" s="89" t="s">
        <v>77</v>
      </c>
      <c r="D912" s="92">
        <v>0</v>
      </c>
      <c r="E912" s="92">
        <v>0</v>
      </c>
      <c r="F912" s="92">
        <v>0</v>
      </c>
      <c r="G912" s="140">
        <v>0</v>
      </c>
      <c r="H912" s="97">
        <v>0</v>
      </c>
      <c r="I912" s="240">
        <f t="shared" si="26"/>
        <v>0</v>
      </c>
    </row>
    <row r="913" spans="1:9" x14ac:dyDescent="0.15">
      <c r="A913" s="89"/>
      <c r="B913" s="214" t="s">
        <v>1052</v>
      </c>
      <c r="C913" s="89" t="s">
        <v>78</v>
      </c>
      <c r="D913" s="92">
        <v>0</v>
      </c>
      <c r="E913" s="92">
        <v>0</v>
      </c>
      <c r="F913" s="92">
        <v>0</v>
      </c>
      <c r="G913" s="140">
        <v>0</v>
      </c>
      <c r="H913" s="97">
        <v>0</v>
      </c>
      <c r="I913" s="240">
        <f t="shared" si="26"/>
        <v>0</v>
      </c>
    </row>
    <row r="914" spans="1:9" x14ac:dyDescent="0.15">
      <c r="A914" s="89"/>
      <c r="B914" s="214" t="s">
        <v>81</v>
      </c>
      <c r="C914" s="89" t="s">
        <v>88</v>
      </c>
      <c r="D914" s="92">
        <v>0</v>
      </c>
      <c r="E914" s="92">
        <v>0</v>
      </c>
      <c r="F914" s="92">
        <v>0</v>
      </c>
      <c r="G914" s="140">
        <v>0</v>
      </c>
      <c r="H914" s="97">
        <v>0</v>
      </c>
      <c r="I914" s="240">
        <f t="shared" si="26"/>
        <v>0</v>
      </c>
    </row>
    <row r="915" spans="1:9" x14ac:dyDescent="0.15">
      <c r="A915" s="89"/>
      <c r="B915" s="214" t="s">
        <v>82</v>
      </c>
      <c r="C915" s="89" t="s">
        <v>89</v>
      </c>
      <c r="D915" s="92">
        <v>0</v>
      </c>
      <c r="E915" s="92">
        <v>0</v>
      </c>
      <c r="F915" s="92">
        <v>0</v>
      </c>
      <c r="G915" s="140">
        <v>0</v>
      </c>
      <c r="H915" s="97">
        <v>0</v>
      </c>
      <c r="I915" s="240">
        <f t="shared" si="26"/>
        <v>0</v>
      </c>
    </row>
    <row r="916" spans="1:9" x14ac:dyDescent="0.15">
      <c r="A916" s="89"/>
      <c r="B916" s="214" t="s">
        <v>86</v>
      </c>
      <c r="C916" s="89" t="s">
        <v>1080</v>
      </c>
      <c r="D916" s="92">
        <v>0</v>
      </c>
      <c r="E916" s="92">
        <v>0</v>
      </c>
      <c r="F916" s="92">
        <v>0</v>
      </c>
      <c r="G916" s="140">
        <v>0</v>
      </c>
      <c r="H916" s="97">
        <v>0</v>
      </c>
      <c r="I916" s="240">
        <f t="shared" si="26"/>
        <v>0</v>
      </c>
    </row>
    <row r="917" spans="1:9" x14ac:dyDescent="0.15">
      <c r="A917" s="89"/>
      <c r="B917" s="333" t="s">
        <v>485</v>
      </c>
      <c r="C917" s="286" t="s">
        <v>508</v>
      </c>
      <c r="D917" s="92">
        <v>0</v>
      </c>
      <c r="E917" s="92">
        <v>0</v>
      </c>
      <c r="F917" s="92">
        <v>0</v>
      </c>
      <c r="G917" s="140">
        <v>0</v>
      </c>
      <c r="H917" s="97">
        <v>0</v>
      </c>
      <c r="I917" s="240">
        <f t="shared" si="26"/>
        <v>0</v>
      </c>
    </row>
    <row r="918" spans="1:9" x14ac:dyDescent="0.15">
      <c r="A918" s="89"/>
      <c r="B918" s="214" t="s">
        <v>1081</v>
      </c>
      <c r="C918" s="89" t="s">
        <v>591</v>
      </c>
      <c r="D918" s="92">
        <v>0</v>
      </c>
      <c r="E918" s="92">
        <v>0</v>
      </c>
      <c r="F918" s="92">
        <v>0</v>
      </c>
      <c r="G918" s="140">
        <v>0</v>
      </c>
      <c r="H918" s="97">
        <v>0</v>
      </c>
      <c r="I918" s="240">
        <f t="shared" si="26"/>
        <v>0</v>
      </c>
    </row>
    <row r="919" spans="1:9" x14ac:dyDescent="0.15">
      <c r="A919" s="89"/>
      <c r="B919" s="214" t="s">
        <v>1082</v>
      </c>
      <c r="C919" s="89" t="s">
        <v>592</v>
      </c>
      <c r="D919" s="92">
        <v>0</v>
      </c>
      <c r="E919" s="92">
        <v>0</v>
      </c>
      <c r="F919" s="92">
        <v>0</v>
      </c>
      <c r="G919" s="140">
        <v>0</v>
      </c>
      <c r="H919" s="97">
        <v>0</v>
      </c>
      <c r="I919" s="240">
        <f t="shared" si="26"/>
        <v>0</v>
      </c>
    </row>
    <row r="920" spans="1:9" x14ac:dyDescent="0.15">
      <c r="A920" s="89"/>
      <c r="B920" s="214" t="s">
        <v>1083</v>
      </c>
      <c r="C920" s="89" t="s">
        <v>593</v>
      </c>
      <c r="D920" s="92">
        <v>0</v>
      </c>
      <c r="E920" s="92">
        <v>0</v>
      </c>
      <c r="F920" s="92">
        <v>0</v>
      </c>
      <c r="G920" s="140">
        <v>0</v>
      </c>
      <c r="H920" s="97">
        <v>0</v>
      </c>
      <c r="I920" s="240">
        <f t="shared" si="26"/>
        <v>0</v>
      </c>
    </row>
    <row r="921" spans="1:9" x14ac:dyDescent="0.15">
      <c r="A921" s="89"/>
      <c r="B921" s="214" t="s">
        <v>1084</v>
      </c>
      <c r="C921" s="89" t="s">
        <v>594</v>
      </c>
      <c r="D921" s="92">
        <v>0</v>
      </c>
      <c r="E921" s="92">
        <v>0</v>
      </c>
      <c r="F921" s="92">
        <v>0</v>
      </c>
      <c r="G921" s="140">
        <v>0</v>
      </c>
      <c r="H921" s="97">
        <v>0</v>
      </c>
      <c r="I921" s="240">
        <f t="shared" si="26"/>
        <v>0</v>
      </c>
    </row>
    <row r="922" spans="1:9" x14ac:dyDescent="0.15">
      <c r="A922" s="89"/>
      <c r="B922" s="214" t="s">
        <v>1085</v>
      </c>
      <c r="C922" s="89" t="s">
        <v>139</v>
      </c>
      <c r="D922" s="92">
        <v>0</v>
      </c>
      <c r="E922" s="92">
        <v>0</v>
      </c>
      <c r="F922" s="92">
        <v>0</v>
      </c>
      <c r="G922" s="140">
        <v>0</v>
      </c>
      <c r="H922" s="97">
        <v>0</v>
      </c>
      <c r="I922" s="240">
        <f t="shared" si="26"/>
        <v>0</v>
      </c>
    </row>
    <row r="923" spans="1:9" x14ac:dyDescent="0.15">
      <c r="A923" s="89"/>
      <c r="B923" s="214" t="s">
        <v>1086</v>
      </c>
      <c r="C923" s="89" t="s">
        <v>140</v>
      </c>
      <c r="D923" s="92">
        <v>0</v>
      </c>
      <c r="E923" s="92">
        <v>0</v>
      </c>
      <c r="F923" s="92">
        <v>0</v>
      </c>
      <c r="G923" s="140">
        <v>0</v>
      </c>
      <c r="H923" s="97">
        <v>0</v>
      </c>
      <c r="I923" s="240">
        <f t="shared" si="26"/>
        <v>0</v>
      </c>
    </row>
    <row r="924" spans="1:9" x14ac:dyDescent="0.15">
      <c r="A924" s="89"/>
      <c r="B924" s="214" t="s">
        <v>1087</v>
      </c>
      <c r="C924" s="89" t="s">
        <v>595</v>
      </c>
      <c r="D924" s="92">
        <v>0</v>
      </c>
      <c r="E924" s="92">
        <v>0</v>
      </c>
      <c r="F924" s="92">
        <v>0</v>
      </c>
      <c r="G924" s="140">
        <v>0</v>
      </c>
      <c r="H924" s="97">
        <v>0</v>
      </c>
      <c r="I924" s="240">
        <f t="shared" si="26"/>
        <v>0</v>
      </c>
    </row>
    <row r="925" spans="1:9" x14ac:dyDescent="0.15">
      <c r="A925" s="89"/>
      <c r="B925" s="214" t="s">
        <v>1088</v>
      </c>
      <c r="C925" s="89" t="s">
        <v>597</v>
      </c>
      <c r="D925" s="92">
        <v>0</v>
      </c>
      <c r="E925" s="92">
        <v>0</v>
      </c>
      <c r="F925" s="92">
        <v>0</v>
      </c>
      <c r="G925" s="140">
        <v>0</v>
      </c>
      <c r="H925" s="97">
        <v>0</v>
      </c>
      <c r="I925" s="240">
        <f t="shared" si="26"/>
        <v>0</v>
      </c>
    </row>
    <row r="926" spans="1:9" x14ac:dyDescent="0.15">
      <c r="A926" s="89"/>
      <c r="B926" s="214" t="s">
        <v>598</v>
      </c>
      <c r="C926" s="89" t="s">
        <v>603</v>
      </c>
      <c r="D926" s="92">
        <v>0</v>
      </c>
      <c r="E926" s="92">
        <v>0</v>
      </c>
      <c r="F926" s="92">
        <v>0</v>
      </c>
      <c r="G926" s="140">
        <v>0</v>
      </c>
      <c r="H926" s="97">
        <v>0</v>
      </c>
      <c r="I926" s="240">
        <f t="shared" si="26"/>
        <v>0</v>
      </c>
    </row>
    <row r="927" spans="1:9" x14ac:dyDescent="0.15">
      <c r="A927" s="89"/>
      <c r="B927" s="214" t="s">
        <v>599</v>
      </c>
      <c r="C927" s="89" t="s">
        <v>107</v>
      </c>
      <c r="D927" s="92">
        <v>0</v>
      </c>
      <c r="E927" s="92">
        <v>0</v>
      </c>
      <c r="F927" s="92">
        <v>0</v>
      </c>
      <c r="G927" s="140">
        <v>0</v>
      </c>
      <c r="H927" s="97">
        <v>0</v>
      </c>
      <c r="I927" s="240">
        <f t="shared" si="26"/>
        <v>0</v>
      </c>
    </row>
    <row r="928" spans="1:9" x14ac:dyDescent="0.15">
      <c r="A928" s="89"/>
      <c r="B928" s="214" t="s">
        <v>600</v>
      </c>
      <c r="C928" s="89" t="s">
        <v>108</v>
      </c>
      <c r="D928" s="92">
        <v>0</v>
      </c>
      <c r="E928" s="92">
        <v>0</v>
      </c>
      <c r="F928" s="92">
        <v>0</v>
      </c>
      <c r="G928" s="140">
        <v>0</v>
      </c>
      <c r="H928" s="97">
        <v>0</v>
      </c>
      <c r="I928" s="240">
        <f t="shared" si="26"/>
        <v>0</v>
      </c>
    </row>
    <row r="929" spans="1:9" x14ac:dyDescent="0.15">
      <c r="A929" s="89"/>
      <c r="B929" s="214" t="s">
        <v>601</v>
      </c>
      <c r="C929" s="89" t="s">
        <v>109</v>
      </c>
      <c r="D929" s="92">
        <v>0</v>
      </c>
      <c r="E929" s="92">
        <v>0</v>
      </c>
      <c r="F929" s="92">
        <v>0</v>
      </c>
      <c r="G929" s="140">
        <v>0</v>
      </c>
      <c r="H929" s="97">
        <v>0</v>
      </c>
      <c r="I929" s="240">
        <f t="shared" si="26"/>
        <v>0</v>
      </c>
    </row>
    <row r="930" spans="1:9" x14ac:dyDescent="0.15">
      <c r="A930" s="89"/>
      <c r="B930" s="214" t="s">
        <v>1053</v>
      </c>
      <c r="C930" s="89" t="s">
        <v>110</v>
      </c>
      <c r="D930" s="92">
        <v>0</v>
      </c>
      <c r="E930" s="92">
        <v>0</v>
      </c>
      <c r="F930" s="92">
        <v>0</v>
      </c>
      <c r="G930" s="140">
        <v>0</v>
      </c>
      <c r="H930" s="97">
        <v>0</v>
      </c>
      <c r="I930" s="240">
        <f t="shared" si="26"/>
        <v>0</v>
      </c>
    </row>
    <row r="931" spans="1:9" x14ac:dyDescent="0.15">
      <c r="A931" s="89"/>
      <c r="B931" s="214" t="s">
        <v>602</v>
      </c>
      <c r="C931" s="89" t="s">
        <v>111</v>
      </c>
      <c r="D931" s="92">
        <v>0</v>
      </c>
      <c r="E931" s="92">
        <v>0</v>
      </c>
      <c r="F931" s="92">
        <v>0</v>
      </c>
      <c r="G931" s="140">
        <v>0</v>
      </c>
      <c r="H931" s="97">
        <v>0</v>
      </c>
      <c r="I931" s="240">
        <f t="shared" si="26"/>
        <v>0</v>
      </c>
    </row>
    <row r="932" spans="1:9" x14ac:dyDescent="0.15">
      <c r="A932" s="89"/>
      <c r="B932" s="214" t="s">
        <v>1054</v>
      </c>
      <c r="C932" s="89" t="s">
        <v>114</v>
      </c>
      <c r="D932" s="92">
        <v>0</v>
      </c>
      <c r="E932" s="92">
        <v>0</v>
      </c>
      <c r="F932" s="92">
        <v>0</v>
      </c>
      <c r="G932" s="140">
        <v>0</v>
      </c>
      <c r="H932" s="97">
        <v>0</v>
      </c>
      <c r="I932" s="240">
        <f t="shared" si="26"/>
        <v>0</v>
      </c>
    </row>
    <row r="933" spans="1:9" x14ac:dyDescent="0.15">
      <c r="A933" s="89"/>
      <c r="B933" s="214" t="s">
        <v>451</v>
      </c>
      <c r="C933" s="89" t="s">
        <v>119</v>
      </c>
      <c r="D933" s="92">
        <v>0</v>
      </c>
      <c r="E933" s="92">
        <v>0</v>
      </c>
      <c r="F933" s="92">
        <v>0</v>
      </c>
      <c r="G933" s="140">
        <v>0</v>
      </c>
      <c r="H933" s="97">
        <v>0</v>
      </c>
      <c r="I933" s="240">
        <f t="shared" si="26"/>
        <v>0</v>
      </c>
    </row>
    <row r="934" spans="1:9" x14ac:dyDescent="0.15">
      <c r="A934" s="89"/>
      <c r="B934" s="214" t="s">
        <v>447</v>
      </c>
      <c r="C934" s="89" t="s">
        <v>121</v>
      </c>
      <c r="D934" s="92">
        <v>0</v>
      </c>
      <c r="E934" s="92">
        <v>0</v>
      </c>
      <c r="F934" s="92">
        <v>0</v>
      </c>
      <c r="G934" s="140">
        <v>0</v>
      </c>
      <c r="H934" s="97">
        <v>0</v>
      </c>
      <c r="I934" s="240">
        <f t="shared" si="26"/>
        <v>0</v>
      </c>
    </row>
    <row r="935" spans="1:9" x14ac:dyDescent="0.15">
      <c r="A935" s="89"/>
      <c r="B935" s="214" t="s">
        <v>1055</v>
      </c>
      <c r="C935" s="89" t="s">
        <v>127</v>
      </c>
      <c r="D935" s="92">
        <v>0</v>
      </c>
      <c r="E935" s="92">
        <v>0</v>
      </c>
      <c r="F935" s="92">
        <v>0</v>
      </c>
      <c r="G935" s="140">
        <v>0</v>
      </c>
      <c r="H935" s="97">
        <v>0</v>
      </c>
      <c r="I935" s="240">
        <f t="shared" si="26"/>
        <v>0</v>
      </c>
    </row>
    <row r="936" spans="1:9" x14ac:dyDescent="0.15">
      <c r="A936" s="89"/>
      <c r="B936" s="214" t="s">
        <v>123</v>
      </c>
      <c r="C936" s="89" t="s">
        <v>128</v>
      </c>
      <c r="D936" s="92">
        <v>0</v>
      </c>
      <c r="E936" s="92">
        <v>0</v>
      </c>
      <c r="F936" s="92">
        <v>0</v>
      </c>
      <c r="G936" s="140">
        <v>0</v>
      </c>
      <c r="H936" s="97">
        <v>0</v>
      </c>
      <c r="I936" s="240">
        <f t="shared" si="26"/>
        <v>0</v>
      </c>
    </row>
    <row r="937" spans="1:9" x14ac:dyDescent="0.15">
      <c r="A937" s="89"/>
      <c r="B937" s="214" t="s">
        <v>124</v>
      </c>
      <c r="C937" s="89" t="s">
        <v>129</v>
      </c>
      <c r="D937" s="92">
        <v>0</v>
      </c>
      <c r="E937" s="92">
        <v>0</v>
      </c>
      <c r="F937" s="92">
        <v>0</v>
      </c>
      <c r="G937" s="140">
        <v>0</v>
      </c>
      <c r="H937" s="97">
        <v>0</v>
      </c>
      <c r="I937" s="240">
        <f t="shared" si="26"/>
        <v>0</v>
      </c>
    </row>
    <row r="938" spans="1:9" ht="11.25" thickBot="1" x14ac:dyDescent="0.2">
      <c r="A938" s="89"/>
      <c r="B938" s="214" t="s">
        <v>125</v>
      </c>
      <c r="C938" s="89" t="s">
        <v>130</v>
      </c>
      <c r="D938" s="92">
        <v>0</v>
      </c>
      <c r="E938" s="92">
        <v>0</v>
      </c>
      <c r="F938" s="92">
        <v>0</v>
      </c>
      <c r="G938" s="140">
        <v>0</v>
      </c>
      <c r="H938" s="97">
        <v>0</v>
      </c>
      <c r="I938" s="240">
        <f t="shared" si="26"/>
        <v>0</v>
      </c>
    </row>
    <row r="939" spans="1:9" ht="12" thickTop="1" thickBot="1" x14ac:dyDescent="0.2">
      <c r="A939" s="89"/>
      <c r="B939" s="214"/>
      <c r="C939" s="89" t="s">
        <v>281</v>
      </c>
      <c r="D939" s="111">
        <f t="shared" ref="D939:I939" si="27">SUM(D907:D938)</f>
        <v>0</v>
      </c>
      <c r="E939" s="111">
        <f t="shared" si="27"/>
        <v>0</v>
      </c>
      <c r="F939" s="111">
        <f t="shared" si="27"/>
        <v>0</v>
      </c>
      <c r="G939" s="111">
        <f t="shared" si="27"/>
        <v>0</v>
      </c>
      <c r="H939" s="111">
        <f t="shared" si="27"/>
        <v>0</v>
      </c>
      <c r="I939" s="111">
        <f t="shared" si="27"/>
        <v>0</v>
      </c>
    </row>
    <row r="940" spans="1:9" ht="11.25" thickTop="1" x14ac:dyDescent="0.15">
      <c r="A940" s="89"/>
      <c r="B940" s="89"/>
      <c r="C940" s="89"/>
      <c r="D940" s="3"/>
      <c r="E940" s="3"/>
      <c r="F940" s="3"/>
      <c r="G940" s="3"/>
      <c r="H940" s="3"/>
      <c r="I940" s="128"/>
    </row>
    <row r="941" spans="1:9" x14ac:dyDescent="0.15">
      <c r="A941" s="215" t="s">
        <v>282</v>
      </c>
      <c r="B941" s="89"/>
      <c r="C941" s="89"/>
      <c r="D941" s="3"/>
      <c r="E941" s="3"/>
      <c r="F941" s="3"/>
      <c r="G941" s="3"/>
      <c r="H941" s="3"/>
      <c r="I941" s="128"/>
    </row>
    <row r="942" spans="1:9" x14ac:dyDescent="0.15">
      <c r="B942" s="214" t="s">
        <v>1048</v>
      </c>
      <c r="C942" s="89" t="s">
        <v>1186</v>
      </c>
      <c r="D942" s="95">
        <v>0</v>
      </c>
      <c r="E942" s="95">
        <v>0</v>
      </c>
      <c r="F942" s="95">
        <v>0</v>
      </c>
      <c r="G942" s="95">
        <v>0</v>
      </c>
      <c r="H942" s="97">
        <v>0</v>
      </c>
      <c r="I942" s="240">
        <f t="shared" ref="I942:I974" si="28">SUM(G942+H942)</f>
        <v>0</v>
      </c>
    </row>
    <row r="943" spans="1:9" x14ac:dyDescent="0.15">
      <c r="A943" s="89"/>
      <c r="B943" s="214" t="s">
        <v>1049</v>
      </c>
      <c r="C943" s="89" t="s">
        <v>1474</v>
      </c>
      <c r="D943" s="95">
        <v>0</v>
      </c>
      <c r="E943" s="95">
        <v>0</v>
      </c>
      <c r="F943" s="95">
        <v>0</v>
      </c>
      <c r="G943" s="95">
        <v>0</v>
      </c>
      <c r="H943" s="97">
        <v>0</v>
      </c>
      <c r="I943" s="240">
        <f t="shared" si="28"/>
        <v>0</v>
      </c>
    </row>
    <row r="944" spans="1:9" x14ac:dyDescent="0.15">
      <c r="A944" s="89"/>
      <c r="B944" s="214" t="s">
        <v>1050</v>
      </c>
      <c r="C944" s="89" t="s">
        <v>72</v>
      </c>
      <c r="D944" s="92">
        <v>0</v>
      </c>
      <c r="E944" s="92">
        <v>0</v>
      </c>
      <c r="F944" s="92">
        <v>0</v>
      </c>
      <c r="G944" s="140">
        <v>0</v>
      </c>
      <c r="H944" s="97">
        <v>0</v>
      </c>
      <c r="I944" s="240">
        <f t="shared" si="28"/>
        <v>0</v>
      </c>
    </row>
    <row r="945" spans="1:9" x14ac:dyDescent="0.15">
      <c r="A945" s="89"/>
      <c r="B945" s="214" t="s">
        <v>1051</v>
      </c>
      <c r="C945" s="89" t="s">
        <v>73</v>
      </c>
      <c r="D945" s="92">
        <v>0</v>
      </c>
      <c r="E945" s="92">
        <v>0</v>
      </c>
      <c r="F945" s="92">
        <v>0</v>
      </c>
      <c r="G945" s="140">
        <v>0</v>
      </c>
      <c r="H945" s="97">
        <v>0</v>
      </c>
      <c r="I945" s="240">
        <f t="shared" si="28"/>
        <v>0</v>
      </c>
    </row>
    <row r="946" spans="1:9" x14ac:dyDescent="0.15">
      <c r="A946" s="89"/>
      <c r="B946" s="214" t="s">
        <v>74</v>
      </c>
      <c r="C946" s="89" t="s">
        <v>75</v>
      </c>
      <c r="D946" s="92">
        <v>0</v>
      </c>
      <c r="E946" s="92">
        <v>0</v>
      </c>
      <c r="F946" s="92">
        <v>0</v>
      </c>
      <c r="G946" s="140">
        <v>0</v>
      </c>
      <c r="H946" s="97">
        <v>0</v>
      </c>
      <c r="I946" s="240">
        <f t="shared" si="28"/>
        <v>0</v>
      </c>
    </row>
    <row r="947" spans="1:9" x14ac:dyDescent="0.15">
      <c r="A947" s="89"/>
      <c r="B947" s="214" t="s">
        <v>76</v>
      </c>
      <c r="C947" s="89" t="s">
        <v>77</v>
      </c>
      <c r="D947" s="92">
        <v>0</v>
      </c>
      <c r="E947" s="92">
        <v>0</v>
      </c>
      <c r="F947" s="92">
        <v>0</v>
      </c>
      <c r="G947" s="140">
        <v>0</v>
      </c>
      <c r="H947" s="97">
        <v>0</v>
      </c>
      <c r="I947" s="240">
        <f t="shared" si="28"/>
        <v>0</v>
      </c>
    </row>
    <row r="948" spans="1:9" x14ac:dyDescent="0.15">
      <c r="A948" s="89"/>
      <c r="B948" s="214" t="s">
        <v>1052</v>
      </c>
      <c r="C948" s="89" t="s">
        <v>78</v>
      </c>
      <c r="D948" s="92">
        <v>0</v>
      </c>
      <c r="E948" s="92">
        <v>0</v>
      </c>
      <c r="F948" s="92">
        <v>0</v>
      </c>
      <c r="G948" s="140">
        <v>0</v>
      </c>
      <c r="H948" s="97">
        <v>0</v>
      </c>
      <c r="I948" s="240">
        <f t="shared" si="28"/>
        <v>0</v>
      </c>
    </row>
    <row r="949" spans="1:9" x14ac:dyDescent="0.15">
      <c r="A949" s="89"/>
      <c r="B949" s="214" t="s">
        <v>81</v>
      </c>
      <c r="C949" s="89" t="s">
        <v>88</v>
      </c>
      <c r="D949" s="92">
        <v>0</v>
      </c>
      <c r="E949" s="92">
        <v>0</v>
      </c>
      <c r="F949" s="92">
        <v>0</v>
      </c>
      <c r="G949" s="140">
        <v>0</v>
      </c>
      <c r="H949" s="97">
        <v>0</v>
      </c>
      <c r="I949" s="240">
        <f t="shared" si="28"/>
        <v>0</v>
      </c>
    </row>
    <row r="950" spans="1:9" x14ac:dyDescent="0.15">
      <c r="A950" s="89"/>
      <c r="B950" s="214" t="s">
        <v>82</v>
      </c>
      <c r="C950" s="89" t="s">
        <v>89</v>
      </c>
      <c r="D950" s="92">
        <v>0</v>
      </c>
      <c r="E950" s="92">
        <v>0</v>
      </c>
      <c r="F950" s="92">
        <v>0</v>
      </c>
      <c r="G950" s="140">
        <v>0</v>
      </c>
      <c r="H950" s="97">
        <v>0</v>
      </c>
      <c r="I950" s="240">
        <f t="shared" si="28"/>
        <v>0</v>
      </c>
    </row>
    <row r="951" spans="1:9" x14ac:dyDescent="0.15">
      <c r="A951" s="89"/>
      <c r="B951" s="214" t="s">
        <v>86</v>
      </c>
      <c r="C951" s="89" t="s">
        <v>1080</v>
      </c>
      <c r="D951" s="92">
        <v>0</v>
      </c>
      <c r="E951" s="92">
        <v>0</v>
      </c>
      <c r="F951" s="92">
        <v>0</v>
      </c>
      <c r="G951" s="140">
        <v>0</v>
      </c>
      <c r="H951" s="97">
        <v>0</v>
      </c>
      <c r="I951" s="240">
        <f t="shared" si="28"/>
        <v>0</v>
      </c>
    </row>
    <row r="952" spans="1:9" x14ac:dyDescent="0.15">
      <c r="A952" s="89"/>
      <c r="B952" s="333" t="s">
        <v>485</v>
      </c>
      <c r="C952" s="286" t="s">
        <v>508</v>
      </c>
      <c r="D952" s="92">
        <v>0</v>
      </c>
      <c r="E952" s="92">
        <v>0</v>
      </c>
      <c r="F952" s="92">
        <v>0</v>
      </c>
      <c r="G952" s="140">
        <v>0</v>
      </c>
      <c r="H952" s="97">
        <v>0</v>
      </c>
      <c r="I952" s="240">
        <f t="shared" si="28"/>
        <v>0</v>
      </c>
    </row>
    <row r="953" spans="1:9" x14ac:dyDescent="0.15">
      <c r="A953" s="89"/>
      <c r="B953" s="214" t="s">
        <v>1081</v>
      </c>
      <c r="C953" s="89" t="s">
        <v>591</v>
      </c>
      <c r="D953" s="92">
        <v>0</v>
      </c>
      <c r="E953" s="92">
        <v>0</v>
      </c>
      <c r="F953" s="92">
        <v>0</v>
      </c>
      <c r="G953" s="140">
        <v>0</v>
      </c>
      <c r="H953" s="97">
        <v>0</v>
      </c>
      <c r="I953" s="240">
        <f t="shared" si="28"/>
        <v>0</v>
      </c>
    </row>
    <row r="954" spans="1:9" x14ac:dyDescent="0.15">
      <c r="A954" s="89"/>
      <c r="B954" s="214" t="s">
        <v>1082</v>
      </c>
      <c r="C954" s="89" t="s">
        <v>592</v>
      </c>
      <c r="D954" s="92">
        <v>0</v>
      </c>
      <c r="E954" s="92">
        <v>0</v>
      </c>
      <c r="F954" s="92">
        <v>0</v>
      </c>
      <c r="G954" s="140">
        <v>0</v>
      </c>
      <c r="H954" s="97">
        <v>0</v>
      </c>
      <c r="I954" s="240">
        <f t="shared" si="28"/>
        <v>0</v>
      </c>
    </row>
    <row r="955" spans="1:9" x14ac:dyDescent="0.15">
      <c r="A955" s="89"/>
      <c r="B955" s="214" t="s">
        <v>1083</v>
      </c>
      <c r="C955" s="89" t="s">
        <v>593</v>
      </c>
      <c r="D955" s="92">
        <v>0</v>
      </c>
      <c r="E955" s="92">
        <v>0</v>
      </c>
      <c r="F955" s="92">
        <v>0</v>
      </c>
      <c r="G955" s="140">
        <v>0</v>
      </c>
      <c r="H955" s="97">
        <v>0</v>
      </c>
      <c r="I955" s="240">
        <f t="shared" si="28"/>
        <v>0</v>
      </c>
    </row>
    <row r="956" spans="1:9" x14ac:dyDescent="0.15">
      <c r="A956" s="89"/>
      <c r="B956" s="214" t="s">
        <v>1084</v>
      </c>
      <c r="C956" s="89" t="s">
        <v>594</v>
      </c>
      <c r="D956" s="92">
        <v>0</v>
      </c>
      <c r="E956" s="92">
        <v>0</v>
      </c>
      <c r="F956" s="92">
        <v>0</v>
      </c>
      <c r="G956" s="140">
        <v>0</v>
      </c>
      <c r="H956" s="97">
        <v>0</v>
      </c>
      <c r="I956" s="240">
        <f t="shared" si="28"/>
        <v>0</v>
      </c>
    </row>
    <row r="957" spans="1:9" x14ac:dyDescent="0.15">
      <c r="A957" s="89"/>
      <c r="B957" s="214" t="s">
        <v>1085</v>
      </c>
      <c r="C957" s="89" t="s">
        <v>139</v>
      </c>
      <c r="D957" s="92">
        <v>0</v>
      </c>
      <c r="E957" s="92">
        <v>0</v>
      </c>
      <c r="F957" s="92">
        <v>0</v>
      </c>
      <c r="G957" s="140">
        <v>0</v>
      </c>
      <c r="H957" s="97">
        <v>0</v>
      </c>
      <c r="I957" s="240">
        <f t="shared" si="28"/>
        <v>0</v>
      </c>
    </row>
    <row r="958" spans="1:9" x14ac:dyDescent="0.15">
      <c r="A958" s="89"/>
      <c r="B958" s="214" t="s">
        <v>1086</v>
      </c>
      <c r="C958" s="89" t="s">
        <v>140</v>
      </c>
      <c r="D958" s="92">
        <v>0</v>
      </c>
      <c r="E958" s="92">
        <v>0</v>
      </c>
      <c r="F958" s="92">
        <v>0</v>
      </c>
      <c r="G958" s="140">
        <v>0</v>
      </c>
      <c r="H958" s="97">
        <v>0</v>
      </c>
      <c r="I958" s="240">
        <f t="shared" si="28"/>
        <v>0</v>
      </c>
    </row>
    <row r="959" spans="1:9" x14ac:dyDescent="0.15">
      <c r="A959" s="89"/>
      <c r="B959" s="214" t="s">
        <v>1087</v>
      </c>
      <c r="C959" s="89" t="s">
        <v>595</v>
      </c>
      <c r="D959" s="92">
        <v>0</v>
      </c>
      <c r="E959" s="92">
        <v>0</v>
      </c>
      <c r="F959" s="92">
        <v>0</v>
      </c>
      <c r="G959" s="140">
        <v>0</v>
      </c>
      <c r="H959" s="97">
        <v>0</v>
      </c>
      <c r="I959" s="240">
        <f t="shared" si="28"/>
        <v>0</v>
      </c>
    </row>
    <row r="960" spans="1:9" x14ac:dyDescent="0.15">
      <c r="A960" s="89"/>
      <c r="B960" s="214" t="s">
        <v>1088</v>
      </c>
      <c r="C960" s="89" t="s">
        <v>597</v>
      </c>
      <c r="D960" s="92">
        <v>0</v>
      </c>
      <c r="E960" s="92">
        <v>0</v>
      </c>
      <c r="F960" s="92">
        <v>0</v>
      </c>
      <c r="G960" s="140">
        <v>0</v>
      </c>
      <c r="H960" s="97">
        <v>0</v>
      </c>
      <c r="I960" s="240">
        <f t="shared" si="28"/>
        <v>0</v>
      </c>
    </row>
    <row r="961" spans="1:9" x14ac:dyDescent="0.15">
      <c r="A961" s="89"/>
      <c r="B961" s="214" t="s">
        <v>598</v>
      </c>
      <c r="C961" s="89" t="s">
        <v>603</v>
      </c>
      <c r="D961" s="92">
        <v>0</v>
      </c>
      <c r="E961" s="92">
        <v>0</v>
      </c>
      <c r="F961" s="92">
        <v>0</v>
      </c>
      <c r="G961" s="140">
        <v>0</v>
      </c>
      <c r="H961" s="97">
        <v>0</v>
      </c>
      <c r="I961" s="240">
        <f t="shared" si="28"/>
        <v>0</v>
      </c>
    </row>
    <row r="962" spans="1:9" x14ac:dyDescent="0.15">
      <c r="A962" s="89"/>
      <c r="B962" s="214" t="s">
        <v>599</v>
      </c>
      <c r="C962" s="89" t="s">
        <v>107</v>
      </c>
      <c r="D962" s="92">
        <v>0</v>
      </c>
      <c r="E962" s="92">
        <v>0</v>
      </c>
      <c r="F962" s="92">
        <v>0</v>
      </c>
      <c r="G962" s="140">
        <v>0</v>
      </c>
      <c r="H962" s="97">
        <v>0</v>
      </c>
      <c r="I962" s="240">
        <f t="shared" si="28"/>
        <v>0</v>
      </c>
    </row>
    <row r="963" spans="1:9" x14ac:dyDescent="0.15">
      <c r="A963" s="89"/>
      <c r="B963" s="214" t="s">
        <v>600</v>
      </c>
      <c r="C963" s="89" t="s">
        <v>108</v>
      </c>
      <c r="D963" s="92">
        <v>0</v>
      </c>
      <c r="E963" s="92">
        <v>0</v>
      </c>
      <c r="F963" s="92">
        <v>0</v>
      </c>
      <c r="G963" s="140">
        <v>0</v>
      </c>
      <c r="H963" s="97">
        <v>0</v>
      </c>
      <c r="I963" s="240">
        <f t="shared" si="28"/>
        <v>0</v>
      </c>
    </row>
    <row r="964" spans="1:9" x14ac:dyDescent="0.15">
      <c r="A964" s="89"/>
      <c r="B964" s="214" t="s">
        <v>601</v>
      </c>
      <c r="C964" s="89" t="s">
        <v>109</v>
      </c>
      <c r="D964" s="92">
        <v>0</v>
      </c>
      <c r="E964" s="92">
        <v>0</v>
      </c>
      <c r="F964" s="92">
        <v>0</v>
      </c>
      <c r="G964" s="140">
        <v>0</v>
      </c>
      <c r="H964" s="97">
        <v>0</v>
      </c>
      <c r="I964" s="240">
        <f t="shared" si="28"/>
        <v>0</v>
      </c>
    </row>
    <row r="965" spans="1:9" x14ac:dyDescent="0.15">
      <c r="A965" s="89"/>
      <c r="B965" s="214" t="s">
        <v>1053</v>
      </c>
      <c r="C965" s="89" t="s">
        <v>110</v>
      </c>
      <c r="D965" s="92">
        <v>0</v>
      </c>
      <c r="E965" s="92">
        <v>0</v>
      </c>
      <c r="F965" s="92">
        <v>0</v>
      </c>
      <c r="G965" s="140">
        <v>0</v>
      </c>
      <c r="H965" s="97">
        <v>0</v>
      </c>
      <c r="I965" s="240">
        <f t="shared" si="28"/>
        <v>0</v>
      </c>
    </row>
    <row r="966" spans="1:9" x14ac:dyDescent="0.15">
      <c r="A966" s="89"/>
      <c r="B966" s="214" t="s">
        <v>602</v>
      </c>
      <c r="C966" s="89" t="s">
        <v>111</v>
      </c>
      <c r="D966" s="92">
        <v>0</v>
      </c>
      <c r="E966" s="92">
        <v>0</v>
      </c>
      <c r="F966" s="92">
        <v>0</v>
      </c>
      <c r="G966" s="140">
        <v>0</v>
      </c>
      <c r="H966" s="97">
        <v>0</v>
      </c>
      <c r="I966" s="240">
        <f t="shared" si="28"/>
        <v>0</v>
      </c>
    </row>
    <row r="967" spans="1:9" x14ac:dyDescent="0.15">
      <c r="A967" s="89"/>
      <c r="B967" s="214" t="s">
        <v>1054</v>
      </c>
      <c r="C967" s="89" t="s">
        <v>114</v>
      </c>
      <c r="D967" s="92">
        <v>0</v>
      </c>
      <c r="E967" s="92">
        <v>0</v>
      </c>
      <c r="F967" s="92">
        <v>0</v>
      </c>
      <c r="G967" s="140">
        <v>0</v>
      </c>
      <c r="H967" s="97">
        <v>0</v>
      </c>
      <c r="I967" s="240">
        <f t="shared" si="28"/>
        <v>0</v>
      </c>
    </row>
    <row r="968" spans="1:9" x14ac:dyDescent="0.15">
      <c r="A968" s="89"/>
      <c r="B968" s="214" t="s">
        <v>451</v>
      </c>
      <c r="C968" s="89" t="s">
        <v>119</v>
      </c>
      <c r="D968" s="92">
        <v>0</v>
      </c>
      <c r="E968" s="92">
        <v>0</v>
      </c>
      <c r="F968" s="92">
        <v>0</v>
      </c>
      <c r="G968" s="140">
        <v>0</v>
      </c>
      <c r="H968" s="97">
        <v>0</v>
      </c>
      <c r="I968" s="240">
        <f t="shared" si="28"/>
        <v>0</v>
      </c>
    </row>
    <row r="969" spans="1:9" x14ac:dyDescent="0.15">
      <c r="A969" s="89"/>
      <c r="B969" s="214" t="s">
        <v>447</v>
      </c>
      <c r="C969" s="89" t="s">
        <v>121</v>
      </c>
      <c r="D969" s="92">
        <v>0</v>
      </c>
      <c r="E969" s="92">
        <v>0</v>
      </c>
      <c r="F969" s="92">
        <v>0</v>
      </c>
      <c r="G969" s="140">
        <v>0</v>
      </c>
      <c r="H969" s="97">
        <v>0</v>
      </c>
      <c r="I969" s="240">
        <f t="shared" si="28"/>
        <v>0</v>
      </c>
    </row>
    <row r="970" spans="1:9" x14ac:dyDescent="0.15">
      <c r="A970" s="89"/>
      <c r="B970" s="214" t="s">
        <v>1055</v>
      </c>
      <c r="C970" s="89" t="s">
        <v>127</v>
      </c>
      <c r="D970" s="92">
        <v>0</v>
      </c>
      <c r="E970" s="92">
        <v>0</v>
      </c>
      <c r="F970" s="92">
        <v>0</v>
      </c>
      <c r="G970" s="140">
        <v>0</v>
      </c>
      <c r="H970" s="97">
        <v>0</v>
      </c>
      <c r="I970" s="240">
        <f t="shared" si="28"/>
        <v>0</v>
      </c>
    </row>
    <row r="971" spans="1:9" x14ac:dyDescent="0.15">
      <c r="A971" s="89"/>
      <c r="B971" s="214" t="s">
        <v>123</v>
      </c>
      <c r="C971" s="89" t="s">
        <v>128</v>
      </c>
      <c r="D971" s="92">
        <v>0</v>
      </c>
      <c r="E971" s="92">
        <v>0</v>
      </c>
      <c r="F971" s="92">
        <v>0</v>
      </c>
      <c r="G971" s="140">
        <v>0</v>
      </c>
      <c r="H971" s="97">
        <v>0</v>
      </c>
      <c r="I971" s="240">
        <f t="shared" si="28"/>
        <v>0</v>
      </c>
    </row>
    <row r="972" spans="1:9" x14ac:dyDescent="0.15">
      <c r="A972" s="89"/>
      <c r="B972" s="214" t="s">
        <v>124</v>
      </c>
      <c r="C972" s="89" t="s">
        <v>129</v>
      </c>
      <c r="D972" s="92">
        <v>0</v>
      </c>
      <c r="E972" s="92">
        <v>0</v>
      </c>
      <c r="F972" s="92">
        <v>0</v>
      </c>
      <c r="G972" s="140">
        <v>0</v>
      </c>
      <c r="H972" s="97">
        <v>0</v>
      </c>
      <c r="I972" s="240">
        <f t="shared" si="28"/>
        <v>0</v>
      </c>
    </row>
    <row r="973" spans="1:9" ht="11.25" thickBot="1" x14ac:dyDescent="0.2">
      <c r="A973" s="89"/>
      <c r="B973" s="214" t="s">
        <v>125</v>
      </c>
      <c r="C973" s="89" t="s">
        <v>130</v>
      </c>
      <c r="D973" s="92">
        <v>0</v>
      </c>
      <c r="E973" s="92">
        <v>0</v>
      </c>
      <c r="F973" s="92">
        <v>0</v>
      </c>
      <c r="G973" s="140">
        <v>0</v>
      </c>
      <c r="H973" s="97">
        <v>0</v>
      </c>
      <c r="I973" s="240">
        <f t="shared" si="28"/>
        <v>0</v>
      </c>
    </row>
    <row r="974" spans="1:9" ht="12" thickTop="1" thickBot="1" x14ac:dyDescent="0.2">
      <c r="A974" s="89"/>
      <c r="B974" s="214"/>
      <c r="C974" s="89" t="s">
        <v>283</v>
      </c>
      <c r="D974" s="111">
        <f>SUM(D942:D973)</f>
        <v>0</v>
      </c>
      <c r="E974" s="111">
        <f>SUM(E942:E973)</f>
        <v>0</v>
      </c>
      <c r="F974" s="111">
        <f>SUM(F942:F973)</f>
        <v>0</v>
      </c>
      <c r="G974" s="111">
        <f>SUM(G942:G973)</f>
        <v>0</v>
      </c>
      <c r="H974" s="111">
        <f>SUM(H942:H973)</f>
        <v>0</v>
      </c>
      <c r="I974" s="111">
        <f t="shared" si="28"/>
        <v>0</v>
      </c>
    </row>
    <row r="975" spans="1:9" ht="11.25" thickTop="1" x14ac:dyDescent="0.15">
      <c r="A975" s="89"/>
      <c r="B975" s="89"/>
      <c r="C975" s="89"/>
      <c r="D975" s="3"/>
      <c r="E975" s="3"/>
      <c r="F975" s="3"/>
      <c r="G975" s="3"/>
      <c r="H975" s="3"/>
      <c r="I975" s="128"/>
    </row>
    <row r="976" spans="1:9" x14ac:dyDescent="0.15">
      <c r="A976" s="215" t="s">
        <v>755</v>
      </c>
      <c r="B976" s="89"/>
      <c r="C976" s="89"/>
      <c r="D976" s="3"/>
      <c r="E976" s="3"/>
      <c r="F976" s="3"/>
      <c r="G976" s="3"/>
      <c r="H976" s="3"/>
      <c r="I976" s="128"/>
    </row>
    <row r="977" spans="1:9" x14ac:dyDescent="0.15">
      <c r="B977" s="214" t="s">
        <v>1048</v>
      </c>
      <c r="C977" s="89" t="s">
        <v>1186</v>
      </c>
      <c r="D977" s="95">
        <v>0</v>
      </c>
      <c r="E977" s="95">
        <v>0</v>
      </c>
      <c r="F977" s="95">
        <v>0</v>
      </c>
      <c r="G977" s="95">
        <v>0</v>
      </c>
      <c r="H977" s="97">
        <v>0</v>
      </c>
      <c r="I977" s="240">
        <f t="shared" ref="I977:I1008" si="29">SUM(G977+H977)</f>
        <v>0</v>
      </c>
    </row>
    <row r="978" spans="1:9" x14ac:dyDescent="0.15">
      <c r="A978" s="89"/>
      <c r="B978" s="214" t="s">
        <v>1049</v>
      </c>
      <c r="C978" s="89" t="s">
        <v>1474</v>
      </c>
      <c r="D978" s="95">
        <v>0</v>
      </c>
      <c r="E978" s="95">
        <v>0</v>
      </c>
      <c r="F978" s="95">
        <v>0</v>
      </c>
      <c r="G978" s="95">
        <v>0</v>
      </c>
      <c r="H978" s="97">
        <v>0</v>
      </c>
      <c r="I978" s="240">
        <f t="shared" si="29"/>
        <v>0</v>
      </c>
    </row>
    <row r="979" spans="1:9" x14ac:dyDescent="0.15">
      <c r="A979" s="89"/>
      <c r="B979" s="214" t="s">
        <v>1050</v>
      </c>
      <c r="C979" s="89" t="s">
        <v>72</v>
      </c>
      <c r="D979" s="92">
        <v>0</v>
      </c>
      <c r="E979" s="92">
        <v>0</v>
      </c>
      <c r="F979" s="92">
        <v>0</v>
      </c>
      <c r="G979" s="140">
        <v>0</v>
      </c>
      <c r="H979" s="97">
        <v>0</v>
      </c>
      <c r="I979" s="240">
        <f t="shared" si="29"/>
        <v>0</v>
      </c>
    </row>
    <row r="980" spans="1:9" x14ac:dyDescent="0.15">
      <c r="A980" s="89"/>
      <c r="B980" s="214" t="s">
        <v>1051</v>
      </c>
      <c r="C980" s="89" t="s">
        <v>73</v>
      </c>
      <c r="D980" s="92">
        <v>0</v>
      </c>
      <c r="E980" s="92">
        <v>0</v>
      </c>
      <c r="F980" s="92">
        <v>0</v>
      </c>
      <c r="G980" s="140">
        <v>0</v>
      </c>
      <c r="H980" s="97">
        <v>0</v>
      </c>
      <c r="I980" s="240">
        <f t="shared" si="29"/>
        <v>0</v>
      </c>
    </row>
    <row r="981" spans="1:9" x14ac:dyDescent="0.15">
      <c r="A981" s="89"/>
      <c r="B981" s="214" t="s">
        <v>74</v>
      </c>
      <c r="C981" s="89" t="s">
        <v>75</v>
      </c>
      <c r="D981" s="92">
        <v>0</v>
      </c>
      <c r="E981" s="92">
        <v>0</v>
      </c>
      <c r="F981" s="92">
        <v>0</v>
      </c>
      <c r="G981" s="140">
        <v>0</v>
      </c>
      <c r="H981" s="97">
        <v>0</v>
      </c>
      <c r="I981" s="240">
        <f t="shared" si="29"/>
        <v>0</v>
      </c>
    </row>
    <row r="982" spans="1:9" x14ac:dyDescent="0.15">
      <c r="A982" s="89"/>
      <c r="B982" s="214" t="s">
        <v>76</v>
      </c>
      <c r="C982" s="89" t="s">
        <v>77</v>
      </c>
      <c r="D982" s="92">
        <v>0</v>
      </c>
      <c r="E982" s="92">
        <v>0</v>
      </c>
      <c r="F982" s="92">
        <v>0</v>
      </c>
      <c r="G982" s="140">
        <v>0</v>
      </c>
      <c r="H982" s="97">
        <v>0</v>
      </c>
      <c r="I982" s="240">
        <f t="shared" si="29"/>
        <v>0</v>
      </c>
    </row>
    <row r="983" spans="1:9" x14ac:dyDescent="0.15">
      <c r="A983" s="89"/>
      <c r="B983" s="214" t="s">
        <v>1052</v>
      </c>
      <c r="C983" s="89" t="s">
        <v>78</v>
      </c>
      <c r="D983" s="92">
        <v>0</v>
      </c>
      <c r="E983" s="92">
        <v>0</v>
      </c>
      <c r="F983" s="92">
        <v>0</v>
      </c>
      <c r="G983" s="140">
        <v>0</v>
      </c>
      <c r="H983" s="97">
        <v>0</v>
      </c>
      <c r="I983" s="240">
        <f t="shared" si="29"/>
        <v>0</v>
      </c>
    </row>
    <row r="984" spans="1:9" x14ac:dyDescent="0.15">
      <c r="A984" s="89"/>
      <c r="B984" s="214" t="s">
        <v>81</v>
      </c>
      <c r="C984" s="89" t="s">
        <v>88</v>
      </c>
      <c r="D984" s="92">
        <v>0</v>
      </c>
      <c r="E984" s="92">
        <v>0</v>
      </c>
      <c r="F984" s="92">
        <v>0</v>
      </c>
      <c r="G984" s="140">
        <v>0</v>
      </c>
      <c r="H984" s="97">
        <v>0</v>
      </c>
      <c r="I984" s="240">
        <f t="shared" si="29"/>
        <v>0</v>
      </c>
    </row>
    <row r="985" spans="1:9" x14ac:dyDescent="0.15">
      <c r="A985" s="89"/>
      <c r="B985" s="214" t="s">
        <v>82</v>
      </c>
      <c r="C985" s="89" t="s">
        <v>89</v>
      </c>
      <c r="D985" s="92">
        <v>0</v>
      </c>
      <c r="E985" s="92">
        <v>0</v>
      </c>
      <c r="F985" s="92">
        <v>0</v>
      </c>
      <c r="G985" s="140">
        <v>0</v>
      </c>
      <c r="H985" s="97">
        <v>0</v>
      </c>
      <c r="I985" s="240">
        <f t="shared" si="29"/>
        <v>0</v>
      </c>
    </row>
    <row r="986" spans="1:9" x14ac:dyDescent="0.15">
      <c r="A986" s="89"/>
      <c r="B986" s="214" t="s">
        <v>86</v>
      </c>
      <c r="C986" s="89" t="s">
        <v>1080</v>
      </c>
      <c r="D986" s="92">
        <v>0</v>
      </c>
      <c r="E986" s="92">
        <v>0</v>
      </c>
      <c r="F986" s="92">
        <v>0</v>
      </c>
      <c r="G986" s="140">
        <v>0</v>
      </c>
      <c r="H986" s="97">
        <v>0</v>
      </c>
      <c r="I986" s="240">
        <f t="shared" si="29"/>
        <v>0</v>
      </c>
    </row>
    <row r="987" spans="1:9" x14ac:dyDescent="0.15">
      <c r="A987" s="89"/>
      <c r="B987" s="333" t="s">
        <v>485</v>
      </c>
      <c r="C987" s="286" t="s">
        <v>508</v>
      </c>
      <c r="D987" s="92">
        <v>0</v>
      </c>
      <c r="E987" s="92">
        <v>0</v>
      </c>
      <c r="F987" s="92">
        <v>0</v>
      </c>
      <c r="G987" s="140">
        <v>0</v>
      </c>
      <c r="H987" s="97">
        <v>0</v>
      </c>
      <c r="I987" s="240">
        <f t="shared" si="29"/>
        <v>0</v>
      </c>
    </row>
    <row r="988" spans="1:9" x14ac:dyDescent="0.15">
      <c r="A988" s="89"/>
      <c r="B988" s="214" t="s">
        <v>1081</v>
      </c>
      <c r="C988" s="89" t="s">
        <v>591</v>
      </c>
      <c r="D988" s="92">
        <v>0</v>
      </c>
      <c r="E988" s="92">
        <v>0</v>
      </c>
      <c r="F988" s="92">
        <v>0</v>
      </c>
      <c r="G988" s="140">
        <v>0</v>
      </c>
      <c r="H988" s="97">
        <v>0</v>
      </c>
      <c r="I988" s="240">
        <f t="shared" si="29"/>
        <v>0</v>
      </c>
    </row>
    <row r="989" spans="1:9" x14ac:dyDescent="0.15">
      <c r="A989" s="89"/>
      <c r="B989" s="214" t="s">
        <v>1082</v>
      </c>
      <c r="C989" s="89" t="s">
        <v>592</v>
      </c>
      <c r="D989" s="92">
        <v>0</v>
      </c>
      <c r="E989" s="92">
        <v>0</v>
      </c>
      <c r="F989" s="92">
        <v>0</v>
      </c>
      <c r="G989" s="140">
        <v>0</v>
      </c>
      <c r="H989" s="97">
        <v>0</v>
      </c>
      <c r="I989" s="240">
        <f t="shared" si="29"/>
        <v>0</v>
      </c>
    </row>
    <row r="990" spans="1:9" x14ac:dyDescent="0.15">
      <c r="A990" s="89"/>
      <c r="B990" s="214" t="s">
        <v>1083</v>
      </c>
      <c r="C990" s="89" t="s">
        <v>593</v>
      </c>
      <c r="D990" s="92">
        <v>0</v>
      </c>
      <c r="E990" s="92">
        <v>0</v>
      </c>
      <c r="F990" s="92">
        <v>0</v>
      </c>
      <c r="G990" s="140">
        <v>0</v>
      </c>
      <c r="H990" s="97">
        <v>0</v>
      </c>
      <c r="I990" s="240">
        <f t="shared" si="29"/>
        <v>0</v>
      </c>
    </row>
    <row r="991" spans="1:9" x14ac:dyDescent="0.15">
      <c r="A991" s="89"/>
      <c r="B991" s="214" t="s">
        <v>1084</v>
      </c>
      <c r="C991" s="89" t="s">
        <v>594</v>
      </c>
      <c r="D991" s="92">
        <v>0</v>
      </c>
      <c r="E991" s="92">
        <v>0</v>
      </c>
      <c r="F991" s="92">
        <v>0</v>
      </c>
      <c r="G991" s="140">
        <v>0</v>
      </c>
      <c r="H991" s="97">
        <v>0</v>
      </c>
      <c r="I991" s="240">
        <f t="shared" si="29"/>
        <v>0</v>
      </c>
    </row>
    <row r="992" spans="1:9" x14ac:dyDescent="0.15">
      <c r="A992" s="89"/>
      <c r="B992" s="214" t="s">
        <v>1085</v>
      </c>
      <c r="C992" s="89" t="s">
        <v>139</v>
      </c>
      <c r="D992" s="92">
        <v>0</v>
      </c>
      <c r="E992" s="92">
        <v>0</v>
      </c>
      <c r="F992" s="92">
        <v>0</v>
      </c>
      <c r="G992" s="140">
        <v>0</v>
      </c>
      <c r="H992" s="97">
        <v>0</v>
      </c>
      <c r="I992" s="240">
        <f t="shared" si="29"/>
        <v>0</v>
      </c>
    </row>
    <row r="993" spans="1:9" x14ac:dyDescent="0.15">
      <c r="A993" s="89"/>
      <c r="B993" s="214" t="s">
        <v>1086</v>
      </c>
      <c r="C993" s="89" t="s">
        <v>140</v>
      </c>
      <c r="D993" s="92">
        <v>0</v>
      </c>
      <c r="E993" s="92">
        <v>0</v>
      </c>
      <c r="F993" s="92">
        <v>0</v>
      </c>
      <c r="G993" s="140">
        <v>0</v>
      </c>
      <c r="H993" s="97">
        <v>0</v>
      </c>
      <c r="I993" s="240">
        <f t="shared" si="29"/>
        <v>0</v>
      </c>
    </row>
    <row r="994" spans="1:9" x14ac:dyDescent="0.15">
      <c r="A994" s="89"/>
      <c r="B994" s="214" t="s">
        <v>1087</v>
      </c>
      <c r="C994" s="89" t="s">
        <v>595</v>
      </c>
      <c r="D994" s="92">
        <v>0</v>
      </c>
      <c r="E994" s="92">
        <v>0</v>
      </c>
      <c r="F994" s="92">
        <v>0</v>
      </c>
      <c r="G994" s="140">
        <v>0</v>
      </c>
      <c r="H994" s="97">
        <v>0</v>
      </c>
      <c r="I994" s="240">
        <f t="shared" si="29"/>
        <v>0</v>
      </c>
    </row>
    <row r="995" spans="1:9" x14ac:dyDescent="0.15">
      <c r="A995" s="89"/>
      <c r="B995" s="214" t="s">
        <v>1088</v>
      </c>
      <c r="C995" s="89" t="s">
        <v>597</v>
      </c>
      <c r="D995" s="92">
        <v>0</v>
      </c>
      <c r="E995" s="92">
        <v>0</v>
      </c>
      <c r="F995" s="92">
        <v>0</v>
      </c>
      <c r="G995" s="140">
        <v>0</v>
      </c>
      <c r="H995" s="97">
        <v>0</v>
      </c>
      <c r="I995" s="240">
        <f t="shared" si="29"/>
        <v>0</v>
      </c>
    </row>
    <row r="996" spans="1:9" x14ac:dyDescent="0.15">
      <c r="A996" s="89"/>
      <c r="B996" s="214" t="s">
        <v>598</v>
      </c>
      <c r="C996" s="89" t="s">
        <v>603</v>
      </c>
      <c r="D996" s="92">
        <v>0</v>
      </c>
      <c r="E996" s="92">
        <v>0</v>
      </c>
      <c r="F996" s="92">
        <v>0</v>
      </c>
      <c r="G996" s="140">
        <v>0</v>
      </c>
      <c r="H996" s="97">
        <v>0</v>
      </c>
      <c r="I996" s="240">
        <f t="shared" si="29"/>
        <v>0</v>
      </c>
    </row>
    <row r="997" spans="1:9" x14ac:dyDescent="0.15">
      <c r="A997" s="89"/>
      <c r="B997" s="214" t="s">
        <v>599</v>
      </c>
      <c r="C997" s="89" t="s">
        <v>107</v>
      </c>
      <c r="D997" s="92">
        <v>0</v>
      </c>
      <c r="E997" s="92">
        <v>0</v>
      </c>
      <c r="F997" s="92">
        <v>0</v>
      </c>
      <c r="G997" s="140">
        <v>0</v>
      </c>
      <c r="H997" s="97">
        <v>0</v>
      </c>
      <c r="I997" s="240">
        <f t="shared" si="29"/>
        <v>0</v>
      </c>
    </row>
    <row r="998" spans="1:9" x14ac:dyDescent="0.15">
      <c r="A998" s="89"/>
      <c r="B998" s="214" t="s">
        <v>600</v>
      </c>
      <c r="C998" s="89" t="s">
        <v>108</v>
      </c>
      <c r="D998" s="92">
        <v>0</v>
      </c>
      <c r="E998" s="92">
        <v>0</v>
      </c>
      <c r="F998" s="92">
        <v>0</v>
      </c>
      <c r="G998" s="140">
        <v>0</v>
      </c>
      <c r="H998" s="97">
        <v>0</v>
      </c>
      <c r="I998" s="240">
        <f t="shared" si="29"/>
        <v>0</v>
      </c>
    </row>
    <row r="999" spans="1:9" x14ac:dyDescent="0.15">
      <c r="A999" s="89"/>
      <c r="B999" s="214" t="s">
        <v>601</v>
      </c>
      <c r="C999" s="89" t="s">
        <v>109</v>
      </c>
      <c r="D999" s="92">
        <v>0</v>
      </c>
      <c r="E999" s="92">
        <v>0</v>
      </c>
      <c r="F999" s="92">
        <v>0</v>
      </c>
      <c r="G999" s="140">
        <v>0</v>
      </c>
      <c r="H999" s="97">
        <v>0</v>
      </c>
      <c r="I999" s="240">
        <f t="shared" si="29"/>
        <v>0</v>
      </c>
    </row>
    <row r="1000" spans="1:9" x14ac:dyDescent="0.15">
      <c r="A1000" s="89"/>
      <c r="B1000" s="214" t="s">
        <v>1053</v>
      </c>
      <c r="C1000" s="89" t="s">
        <v>110</v>
      </c>
      <c r="D1000" s="92">
        <v>0</v>
      </c>
      <c r="E1000" s="92">
        <v>0</v>
      </c>
      <c r="F1000" s="92">
        <v>0</v>
      </c>
      <c r="G1000" s="140">
        <v>0</v>
      </c>
      <c r="H1000" s="97">
        <v>0</v>
      </c>
      <c r="I1000" s="240">
        <f t="shared" si="29"/>
        <v>0</v>
      </c>
    </row>
    <row r="1001" spans="1:9" x14ac:dyDescent="0.15">
      <c r="A1001" s="89"/>
      <c r="B1001" s="214" t="s">
        <v>602</v>
      </c>
      <c r="C1001" s="89" t="s">
        <v>111</v>
      </c>
      <c r="D1001" s="92">
        <v>0</v>
      </c>
      <c r="E1001" s="92">
        <v>0</v>
      </c>
      <c r="F1001" s="92">
        <v>0</v>
      </c>
      <c r="G1001" s="140">
        <v>0</v>
      </c>
      <c r="H1001" s="97">
        <v>0</v>
      </c>
      <c r="I1001" s="240">
        <f t="shared" si="29"/>
        <v>0</v>
      </c>
    </row>
    <row r="1002" spans="1:9" x14ac:dyDescent="0.15">
      <c r="A1002" s="89"/>
      <c r="B1002" s="214" t="s">
        <v>1054</v>
      </c>
      <c r="C1002" s="89" t="s">
        <v>114</v>
      </c>
      <c r="D1002" s="92">
        <v>0</v>
      </c>
      <c r="E1002" s="92">
        <v>0</v>
      </c>
      <c r="F1002" s="92">
        <v>0</v>
      </c>
      <c r="G1002" s="140">
        <v>0</v>
      </c>
      <c r="H1002" s="97">
        <v>0</v>
      </c>
      <c r="I1002" s="240">
        <f t="shared" si="29"/>
        <v>0</v>
      </c>
    </row>
    <row r="1003" spans="1:9" x14ac:dyDescent="0.15">
      <c r="A1003" s="89"/>
      <c r="B1003" s="214" t="s">
        <v>451</v>
      </c>
      <c r="C1003" s="89" t="s">
        <v>119</v>
      </c>
      <c r="D1003" s="92">
        <v>0</v>
      </c>
      <c r="E1003" s="92">
        <v>0</v>
      </c>
      <c r="F1003" s="92">
        <v>0</v>
      </c>
      <c r="G1003" s="140">
        <v>0</v>
      </c>
      <c r="H1003" s="97">
        <v>0</v>
      </c>
      <c r="I1003" s="240">
        <f t="shared" si="29"/>
        <v>0</v>
      </c>
    </row>
    <row r="1004" spans="1:9" x14ac:dyDescent="0.15">
      <c r="A1004" s="89"/>
      <c r="B1004" s="214" t="s">
        <v>447</v>
      </c>
      <c r="C1004" s="89" t="s">
        <v>121</v>
      </c>
      <c r="D1004" s="92">
        <v>0</v>
      </c>
      <c r="E1004" s="92">
        <v>0</v>
      </c>
      <c r="F1004" s="92">
        <v>0</v>
      </c>
      <c r="G1004" s="140">
        <v>0</v>
      </c>
      <c r="H1004" s="97">
        <v>0</v>
      </c>
      <c r="I1004" s="240">
        <f t="shared" si="29"/>
        <v>0</v>
      </c>
    </row>
    <row r="1005" spans="1:9" x14ac:dyDescent="0.15">
      <c r="A1005" s="89"/>
      <c r="B1005" s="214" t="s">
        <v>1055</v>
      </c>
      <c r="C1005" s="89" t="s">
        <v>127</v>
      </c>
      <c r="D1005" s="92">
        <v>0</v>
      </c>
      <c r="E1005" s="92">
        <v>0</v>
      </c>
      <c r="F1005" s="92">
        <v>0</v>
      </c>
      <c r="G1005" s="140">
        <v>0</v>
      </c>
      <c r="H1005" s="97">
        <v>0</v>
      </c>
      <c r="I1005" s="240">
        <f t="shared" si="29"/>
        <v>0</v>
      </c>
    </row>
    <row r="1006" spans="1:9" x14ac:dyDescent="0.15">
      <c r="A1006" s="89"/>
      <c r="B1006" s="214" t="s">
        <v>123</v>
      </c>
      <c r="C1006" s="89" t="s">
        <v>128</v>
      </c>
      <c r="D1006" s="92">
        <v>0</v>
      </c>
      <c r="E1006" s="92">
        <v>0</v>
      </c>
      <c r="F1006" s="92">
        <v>0</v>
      </c>
      <c r="G1006" s="140">
        <v>0</v>
      </c>
      <c r="H1006" s="97">
        <v>0</v>
      </c>
      <c r="I1006" s="240">
        <f t="shared" si="29"/>
        <v>0</v>
      </c>
    </row>
    <row r="1007" spans="1:9" x14ac:dyDescent="0.15">
      <c r="A1007" s="89"/>
      <c r="B1007" s="214" t="s">
        <v>124</v>
      </c>
      <c r="C1007" s="89" t="s">
        <v>129</v>
      </c>
      <c r="D1007" s="92">
        <v>0</v>
      </c>
      <c r="E1007" s="92">
        <v>0</v>
      </c>
      <c r="F1007" s="92">
        <v>0</v>
      </c>
      <c r="G1007" s="140">
        <v>0</v>
      </c>
      <c r="H1007" s="97">
        <v>0</v>
      </c>
      <c r="I1007" s="240">
        <f t="shared" si="29"/>
        <v>0</v>
      </c>
    </row>
    <row r="1008" spans="1:9" ht="11.25" thickBot="1" x14ac:dyDescent="0.2">
      <c r="A1008" s="89"/>
      <c r="B1008" s="214" t="s">
        <v>125</v>
      </c>
      <c r="C1008" s="89" t="s">
        <v>130</v>
      </c>
      <c r="D1008" s="92">
        <v>0</v>
      </c>
      <c r="E1008" s="92">
        <v>0</v>
      </c>
      <c r="F1008" s="92">
        <v>0</v>
      </c>
      <c r="G1008" s="140">
        <v>0</v>
      </c>
      <c r="H1008" s="97">
        <v>0</v>
      </c>
      <c r="I1008" s="240">
        <f t="shared" si="29"/>
        <v>0</v>
      </c>
    </row>
    <row r="1009" spans="1:9" ht="12" thickTop="1" thickBot="1" x14ac:dyDescent="0.2">
      <c r="A1009" s="89"/>
      <c r="B1009" s="214"/>
      <c r="C1009" s="89" t="s">
        <v>283</v>
      </c>
      <c r="D1009" s="111">
        <f>SUM(D977:D1008)</f>
        <v>0</v>
      </c>
      <c r="E1009" s="111">
        <f>SUM(E977:E1008)</f>
        <v>0</v>
      </c>
      <c r="F1009" s="111">
        <f>SUM(F977:F1008)</f>
        <v>0</v>
      </c>
      <c r="G1009" s="111">
        <f>SUM(G977:G1008)</f>
        <v>0</v>
      </c>
      <c r="H1009" s="111">
        <f>SUM(H977:H1008)</f>
        <v>0</v>
      </c>
      <c r="I1009" s="111">
        <f>SUM(G1009+H1009)</f>
        <v>0</v>
      </c>
    </row>
    <row r="1010" spans="1:9" ht="12" thickTop="1" thickBot="1" x14ac:dyDescent="0.2">
      <c r="A1010" s="89"/>
      <c r="B1010" s="89"/>
      <c r="C1010" s="89"/>
      <c r="D1010" s="3"/>
      <c r="E1010" s="3"/>
      <c r="F1010" s="3"/>
      <c r="G1010" s="3"/>
      <c r="H1010" s="3"/>
      <c r="I1010" s="128"/>
    </row>
    <row r="1011" spans="1:9" ht="12" thickTop="1" thickBot="1" x14ac:dyDescent="0.2">
      <c r="B1011" s="89" t="s">
        <v>977</v>
      </c>
      <c r="D1011" s="111">
        <f>D37+D71+D105+D139+D173+D206+D240+D274+D308+D342+D378+D413+D448+D483+D518+D553+D588+D624+D659+D694+D729+D764+D799+D834+D869+D904+D939+D974+D1009</f>
        <v>0</v>
      </c>
      <c r="E1011" s="111">
        <f>E37+E71+E105+E139+E173+E206+E240+E274+E308+E342+E378+E413+E448+E483+E518+E553+E588+E624+E659+E694+E729+E764+E799+E834+E869+E904+E939+E974+E1009</f>
        <v>0</v>
      </c>
      <c r="F1011" s="111">
        <f>F37+F71+F105+F139+F173+F206+F240+F274+F308+F342+F378+F413+F448+F483+F518+F553+F588+F624+F659+F694+F729+F764+F799+F834+F869+F904+F939+F974+F1009</f>
        <v>0</v>
      </c>
      <c r="G1011" s="111">
        <f>G37+G71+G105+G139+G173+G206+G240+G274+G308+G342+G378+G413+G448+G483+G518+G553+G588+G624+G659+G694+G729+G764+G799+G834+G869+G904+G939+G974+G1009</f>
        <v>0</v>
      </c>
      <c r="H1011" s="111">
        <f>H37+H71+H105+H139+H173+H206+H240+H274+H308+H342+H378+H413+H448+H483+H518+H553+H588+H624+H659+H694+H729+H764+H799+H834+H869+H904+H939+H974+H1009</f>
        <v>0</v>
      </c>
      <c r="I1011" s="111">
        <f>SUM(G1011+H1011)</f>
        <v>0</v>
      </c>
    </row>
    <row r="1012" spans="1:9" ht="11.25" thickTop="1" x14ac:dyDescent="0.15">
      <c r="C1012" s="89"/>
      <c r="I1012" s="105"/>
    </row>
    <row r="1013" spans="1:9" x14ac:dyDescent="0.15">
      <c r="I1013" s="105"/>
    </row>
    <row r="1014" spans="1:9" x14ac:dyDescent="0.15">
      <c r="A1014" t="s">
        <v>290</v>
      </c>
      <c r="B1014"/>
      <c r="C1014"/>
      <c r="D1014" s="379"/>
      <c r="E1014" s="379"/>
      <c r="F1014" s="379"/>
      <c r="G1014" s="379"/>
      <c r="H1014" s="379"/>
      <c r="I1014" s="379"/>
    </row>
    <row r="1015" spans="1:9" x14ac:dyDescent="0.15">
      <c r="A1015"/>
      <c r="B1015"/>
      <c r="C1015"/>
      <c r="D1015" s="379"/>
      <c r="E1015" s="379"/>
      <c r="F1015" s="379"/>
      <c r="G1015" s="379"/>
      <c r="H1015" s="379"/>
      <c r="I1015" s="379"/>
    </row>
    <row r="1016" spans="1:9" ht="11.25" x14ac:dyDescent="0.2">
      <c r="A1016" s="75" t="s">
        <v>1048</v>
      </c>
      <c r="B1016" s="379"/>
      <c r="C1016" s="398">
        <f t="shared" ref="C1016:C1042" si="30">SUMIF(B:B,A1016,$I:$I)</f>
        <v>0</v>
      </c>
      <c r="D1016" s="379"/>
      <c r="E1016" s="379"/>
      <c r="F1016" s="379"/>
      <c r="G1016" s="379"/>
      <c r="H1016" s="379"/>
      <c r="I1016" s="379"/>
    </row>
    <row r="1017" spans="1:9" ht="11.25" x14ac:dyDescent="0.2">
      <c r="A1017" s="75" t="s">
        <v>1049</v>
      </c>
      <c r="B1017" s="379"/>
      <c r="C1017" s="398">
        <f t="shared" si="30"/>
        <v>0</v>
      </c>
      <c r="D1017" s="216"/>
      <c r="E1017" s="216"/>
      <c r="F1017" s="216"/>
      <c r="G1017" s="379"/>
      <c r="H1017" s="379"/>
      <c r="I1017" s="379"/>
    </row>
    <row r="1018" spans="1:9" ht="11.25" x14ac:dyDescent="0.2">
      <c r="A1018" s="75" t="s">
        <v>1050</v>
      </c>
      <c r="B1018" s="379"/>
      <c r="C1018" s="398">
        <f t="shared" si="30"/>
        <v>0</v>
      </c>
      <c r="D1018" s="379"/>
      <c r="E1018" s="379"/>
      <c r="F1018" s="379"/>
      <c r="G1018" s="379"/>
      <c r="H1018" s="379"/>
      <c r="I1018" s="379"/>
    </row>
    <row r="1019" spans="1:9" ht="11.25" x14ac:dyDescent="0.2">
      <c r="A1019" s="75" t="s">
        <v>1051</v>
      </c>
      <c r="B1019" s="379"/>
      <c r="C1019" s="398">
        <f t="shared" si="30"/>
        <v>0</v>
      </c>
      <c r="D1019" s="379"/>
      <c r="E1019" s="379"/>
      <c r="F1019" s="379"/>
      <c r="G1019" s="379"/>
      <c r="H1019" s="379"/>
      <c r="I1019" s="379"/>
    </row>
    <row r="1020" spans="1:9" ht="11.25" x14ac:dyDescent="0.2">
      <c r="A1020" s="75" t="s">
        <v>74</v>
      </c>
      <c r="B1020" s="379"/>
      <c r="C1020" s="398">
        <f t="shared" si="30"/>
        <v>0</v>
      </c>
      <c r="D1020" s="379"/>
      <c r="E1020" s="379"/>
      <c r="F1020" s="379"/>
      <c r="G1020" s="379"/>
      <c r="H1020" s="379"/>
      <c r="I1020" s="379"/>
    </row>
    <row r="1021" spans="1:9" ht="11.25" x14ac:dyDescent="0.2">
      <c r="A1021" s="75" t="s">
        <v>76</v>
      </c>
      <c r="B1021" s="379"/>
      <c r="C1021" s="398">
        <f t="shared" si="30"/>
        <v>0</v>
      </c>
      <c r="D1021" s="379"/>
      <c r="E1021" s="379"/>
      <c r="F1021" s="379"/>
      <c r="G1021" s="379"/>
      <c r="H1021" s="379"/>
      <c r="I1021" s="379"/>
    </row>
    <row r="1022" spans="1:9" ht="11.25" x14ac:dyDescent="0.2">
      <c r="A1022" s="75" t="s">
        <v>1052</v>
      </c>
      <c r="B1022" s="379"/>
      <c r="C1022" s="398">
        <f t="shared" si="30"/>
        <v>0</v>
      </c>
      <c r="D1022" s="379"/>
      <c r="E1022" s="379"/>
      <c r="F1022" s="379"/>
      <c r="G1022" s="379"/>
      <c r="H1022" s="379"/>
      <c r="I1022" s="379"/>
    </row>
    <row r="1023" spans="1:9" ht="11.25" x14ac:dyDescent="0.2">
      <c r="A1023" s="75" t="s">
        <v>81</v>
      </c>
      <c r="B1023" s="379"/>
      <c r="C1023" s="398">
        <f t="shared" si="30"/>
        <v>0</v>
      </c>
      <c r="D1023" s="379"/>
      <c r="E1023" s="379"/>
      <c r="F1023" s="379"/>
      <c r="G1023" s="379"/>
      <c r="H1023" s="379"/>
      <c r="I1023" s="379"/>
    </row>
    <row r="1024" spans="1:9" ht="11.25" x14ac:dyDescent="0.2">
      <c r="A1024" s="75" t="s">
        <v>82</v>
      </c>
      <c r="B1024" s="379"/>
      <c r="C1024" s="398">
        <f t="shared" si="30"/>
        <v>0</v>
      </c>
      <c r="D1024" s="379"/>
      <c r="E1024" s="379"/>
      <c r="F1024" s="379"/>
      <c r="G1024" s="379"/>
      <c r="H1024" s="379"/>
      <c r="I1024" s="379"/>
    </row>
    <row r="1025" spans="1:9" ht="11.25" x14ac:dyDescent="0.2">
      <c r="A1025" s="75" t="s">
        <v>86</v>
      </c>
      <c r="B1025" s="379"/>
      <c r="C1025" s="398">
        <f t="shared" si="30"/>
        <v>0</v>
      </c>
      <c r="D1025" s="379"/>
      <c r="E1025" s="379"/>
      <c r="F1025" s="379"/>
      <c r="G1025" s="379"/>
      <c r="H1025" s="379"/>
      <c r="I1025" s="379"/>
    </row>
    <row r="1026" spans="1:9" ht="11.25" x14ac:dyDescent="0.2">
      <c r="A1026" s="75" t="s">
        <v>485</v>
      </c>
      <c r="B1026" s="379"/>
      <c r="C1026" s="398">
        <f t="shared" si="30"/>
        <v>0</v>
      </c>
      <c r="D1026" s="379"/>
      <c r="E1026" s="379"/>
      <c r="F1026" s="379"/>
      <c r="G1026" s="379"/>
      <c r="H1026" s="379"/>
      <c r="I1026" s="379"/>
    </row>
    <row r="1027" spans="1:9" ht="11.25" x14ac:dyDescent="0.2">
      <c r="A1027" s="75" t="s">
        <v>1081</v>
      </c>
      <c r="B1027" s="379"/>
      <c r="C1027" s="398">
        <f t="shared" si="30"/>
        <v>0</v>
      </c>
      <c r="D1027" s="379"/>
      <c r="E1027" s="379"/>
      <c r="F1027" s="379"/>
      <c r="G1027" s="379"/>
      <c r="H1027" s="379"/>
      <c r="I1027" s="379"/>
    </row>
    <row r="1028" spans="1:9" ht="11.25" x14ac:dyDescent="0.2">
      <c r="A1028" s="75" t="s">
        <v>1082</v>
      </c>
      <c r="B1028" s="379"/>
      <c r="C1028" s="398">
        <f t="shared" si="30"/>
        <v>0</v>
      </c>
      <c r="D1028" s="379"/>
      <c r="E1028" s="379"/>
      <c r="F1028" s="379"/>
      <c r="G1028" s="379"/>
      <c r="H1028" s="379"/>
      <c r="I1028" s="379"/>
    </row>
    <row r="1029" spans="1:9" ht="11.25" x14ac:dyDescent="0.2">
      <c r="A1029" s="75" t="s">
        <v>1083</v>
      </c>
      <c r="B1029" s="379"/>
      <c r="C1029" s="398">
        <f t="shared" si="30"/>
        <v>0</v>
      </c>
      <c r="D1029" s="379"/>
      <c r="E1029" s="379"/>
      <c r="F1029" s="379"/>
      <c r="G1029" s="379"/>
      <c r="H1029" s="379"/>
      <c r="I1029" s="379"/>
    </row>
    <row r="1030" spans="1:9" ht="11.25" x14ac:dyDescent="0.2">
      <c r="A1030" s="75" t="s">
        <v>1084</v>
      </c>
      <c r="B1030" s="379"/>
      <c r="C1030" s="398">
        <f t="shared" si="30"/>
        <v>0</v>
      </c>
      <c r="D1030" s="379"/>
      <c r="E1030" s="379"/>
      <c r="F1030" s="379"/>
      <c r="G1030" s="379"/>
      <c r="H1030" s="379"/>
      <c r="I1030" s="379"/>
    </row>
    <row r="1031" spans="1:9" ht="11.25" x14ac:dyDescent="0.2">
      <c r="A1031" s="75" t="s">
        <v>1085</v>
      </c>
      <c r="B1031" s="379"/>
      <c r="C1031" s="398">
        <f t="shared" si="30"/>
        <v>0</v>
      </c>
      <c r="D1031" s="379"/>
      <c r="E1031" s="379"/>
      <c r="F1031" s="379"/>
      <c r="G1031" s="379"/>
      <c r="H1031" s="379"/>
      <c r="I1031" s="379"/>
    </row>
    <row r="1032" spans="1:9" ht="11.25" x14ac:dyDescent="0.2">
      <c r="A1032" s="75" t="s">
        <v>1086</v>
      </c>
      <c r="B1032" s="379"/>
      <c r="C1032" s="398">
        <f t="shared" si="30"/>
        <v>0</v>
      </c>
      <c r="D1032" s="379"/>
      <c r="E1032" s="379"/>
      <c r="F1032" s="379"/>
      <c r="G1032" s="379"/>
      <c r="H1032" s="379"/>
      <c r="I1032" s="379"/>
    </row>
    <row r="1033" spans="1:9" ht="11.25" x14ac:dyDescent="0.2">
      <c r="A1033" s="75" t="s">
        <v>1087</v>
      </c>
      <c r="B1033" s="379"/>
      <c r="C1033" s="398">
        <f t="shared" si="30"/>
        <v>0</v>
      </c>
      <c r="D1033" s="379"/>
      <c r="E1033" s="379"/>
      <c r="F1033" s="379"/>
      <c r="G1033" s="379"/>
      <c r="H1033" s="379"/>
      <c r="I1033" s="379"/>
    </row>
    <row r="1034" spans="1:9" ht="11.25" x14ac:dyDescent="0.2">
      <c r="A1034" s="75" t="s">
        <v>1088</v>
      </c>
      <c r="B1034" s="379"/>
      <c r="C1034" s="398">
        <f t="shared" si="30"/>
        <v>0</v>
      </c>
      <c r="D1034" s="379"/>
      <c r="E1034" s="379"/>
      <c r="F1034" s="379"/>
      <c r="G1034" s="379"/>
      <c r="H1034" s="379"/>
      <c r="I1034" s="379"/>
    </row>
    <row r="1035" spans="1:9" ht="11.25" x14ac:dyDescent="0.2">
      <c r="A1035" s="75" t="s">
        <v>598</v>
      </c>
      <c r="B1035" s="379"/>
      <c r="C1035" s="398">
        <f t="shared" si="30"/>
        <v>0</v>
      </c>
      <c r="D1035" s="379"/>
      <c r="E1035" s="379"/>
      <c r="F1035" s="379"/>
      <c r="G1035" s="379"/>
      <c r="H1035" s="379"/>
      <c r="I1035" s="379"/>
    </row>
    <row r="1036" spans="1:9" ht="11.25" x14ac:dyDescent="0.2">
      <c r="A1036" s="75" t="s">
        <v>599</v>
      </c>
      <c r="B1036" s="379"/>
      <c r="C1036" s="398">
        <f t="shared" si="30"/>
        <v>0</v>
      </c>
      <c r="D1036" s="379"/>
      <c r="E1036" s="379"/>
      <c r="F1036" s="379"/>
      <c r="G1036" s="379"/>
      <c r="H1036" s="379"/>
      <c r="I1036" s="379"/>
    </row>
    <row r="1037" spans="1:9" ht="11.25" x14ac:dyDescent="0.2">
      <c r="A1037" s="75" t="s">
        <v>600</v>
      </c>
      <c r="B1037" s="379"/>
      <c r="C1037" s="398">
        <f t="shared" si="30"/>
        <v>0</v>
      </c>
      <c r="D1037" s="379"/>
      <c r="E1037" s="379"/>
      <c r="F1037" s="379"/>
      <c r="G1037" s="379"/>
      <c r="H1037" s="379"/>
      <c r="I1037" s="379"/>
    </row>
    <row r="1038" spans="1:9" ht="11.25" x14ac:dyDescent="0.2">
      <c r="A1038" s="75" t="s">
        <v>601</v>
      </c>
      <c r="B1038" s="379"/>
      <c r="C1038" s="398">
        <f t="shared" si="30"/>
        <v>0</v>
      </c>
      <c r="D1038" s="379"/>
      <c r="E1038" s="379"/>
      <c r="F1038" s="379"/>
      <c r="G1038" s="379"/>
      <c r="H1038" s="379"/>
      <c r="I1038" s="379"/>
    </row>
    <row r="1039" spans="1:9" ht="11.25" x14ac:dyDescent="0.2">
      <c r="A1039" s="75" t="s">
        <v>1053</v>
      </c>
      <c r="B1039" s="379"/>
      <c r="C1039" s="398">
        <f t="shared" si="30"/>
        <v>0</v>
      </c>
      <c r="D1039" s="379"/>
      <c r="E1039" s="379"/>
      <c r="F1039" s="379"/>
      <c r="G1039" s="379"/>
      <c r="H1039" s="379"/>
      <c r="I1039" s="379"/>
    </row>
    <row r="1040" spans="1:9" ht="11.25" x14ac:dyDescent="0.2">
      <c r="A1040" s="75" t="s">
        <v>602</v>
      </c>
      <c r="B1040" s="379"/>
      <c r="C1040" s="398">
        <f t="shared" si="30"/>
        <v>0</v>
      </c>
      <c r="D1040" s="379"/>
      <c r="E1040" s="379"/>
      <c r="F1040" s="379"/>
      <c r="G1040" s="379"/>
      <c r="H1040" s="379"/>
      <c r="I1040" s="379"/>
    </row>
    <row r="1041" spans="1:9" ht="11.25" x14ac:dyDescent="0.2">
      <c r="A1041" s="75" t="s">
        <v>1054</v>
      </c>
      <c r="B1041" s="379"/>
      <c r="C1041" s="398">
        <f t="shared" si="30"/>
        <v>0</v>
      </c>
      <c r="D1041" s="379"/>
      <c r="E1041" s="379"/>
      <c r="F1041" s="379"/>
      <c r="G1041" s="379"/>
      <c r="H1041" s="379"/>
      <c r="I1041" s="379"/>
    </row>
    <row r="1042" spans="1:9" ht="11.25" x14ac:dyDescent="0.2">
      <c r="A1042" s="75" t="s">
        <v>147</v>
      </c>
      <c r="B1042" s="379"/>
      <c r="C1042" s="398">
        <f t="shared" si="30"/>
        <v>0</v>
      </c>
      <c r="D1042" s="379"/>
      <c r="E1042" s="379"/>
      <c r="F1042" s="379"/>
      <c r="G1042" s="379"/>
      <c r="H1042" s="379"/>
      <c r="I1042" s="379"/>
    </row>
    <row r="1043" spans="1:9" ht="11.25" x14ac:dyDescent="0.2">
      <c r="A1043" s="75" t="s">
        <v>447</v>
      </c>
      <c r="B1043" s="379"/>
      <c r="C1043" s="398">
        <f t="shared" ref="C1043:C1047" si="31">SUMIF(B:B,A1043,$I:$I)</f>
        <v>0</v>
      </c>
      <c r="D1043" s="379"/>
      <c r="E1043" s="379"/>
      <c r="F1043" s="379"/>
      <c r="G1043" s="379"/>
      <c r="H1043" s="379"/>
      <c r="I1043" s="379"/>
    </row>
    <row r="1044" spans="1:9" ht="11.25" x14ac:dyDescent="0.2">
      <c r="A1044" s="75" t="s">
        <v>1055</v>
      </c>
      <c r="B1044" s="379"/>
      <c r="C1044" s="398">
        <f t="shared" si="31"/>
        <v>0</v>
      </c>
      <c r="D1044" s="379"/>
      <c r="E1044" s="379"/>
      <c r="F1044" s="379"/>
      <c r="G1044" s="379"/>
      <c r="H1044" s="379"/>
      <c r="I1044" s="379"/>
    </row>
    <row r="1045" spans="1:9" ht="11.25" x14ac:dyDescent="0.2">
      <c r="A1045" s="75" t="s">
        <v>123</v>
      </c>
      <c r="B1045" s="379"/>
      <c r="C1045" s="398">
        <f t="shared" si="31"/>
        <v>0</v>
      </c>
      <c r="D1045" s="379"/>
      <c r="E1045" s="379"/>
      <c r="F1045" s="379"/>
      <c r="G1045" s="379"/>
      <c r="H1045" s="379"/>
      <c r="I1045" s="379"/>
    </row>
    <row r="1046" spans="1:9" ht="11.25" x14ac:dyDescent="0.2">
      <c r="A1046" s="75" t="s">
        <v>124</v>
      </c>
      <c r="B1046" s="379"/>
      <c r="C1046" s="398">
        <f t="shared" si="31"/>
        <v>0</v>
      </c>
      <c r="D1046" s="379"/>
      <c r="E1046" s="379"/>
      <c r="F1046" s="379"/>
      <c r="G1046" s="379"/>
      <c r="H1046" s="379"/>
      <c r="I1046" s="379"/>
    </row>
    <row r="1047" spans="1:9" ht="11.25" x14ac:dyDescent="0.2">
      <c r="A1047" s="75" t="s">
        <v>125</v>
      </c>
      <c r="B1047" s="379"/>
      <c r="C1047" s="398">
        <f t="shared" si="31"/>
        <v>0</v>
      </c>
      <c r="D1047" s="379"/>
      <c r="E1047" s="379"/>
      <c r="F1047" s="379"/>
      <c r="G1047" s="379"/>
      <c r="H1047" s="379"/>
      <c r="I1047" s="379"/>
    </row>
    <row r="1048" spans="1:9" ht="11.25" x14ac:dyDescent="0.2">
      <c r="C1048" s="398">
        <f>SUMIF(B:B,A1048,$I:$I)</f>
        <v>0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orientation="landscape" r:id="rId1"/>
  <headerFooter alignWithMargins="0"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I653"/>
  <sheetViews>
    <sheetView zoomScaleNormal="100" workbookViewId="0">
      <pane ySplit="3" topLeftCell="A626" activePane="bottomLeft" state="frozen"/>
      <selection pane="bottomLeft" activeCell="C648" sqref="C648"/>
    </sheetView>
  </sheetViews>
  <sheetFormatPr defaultColWidth="9.33203125" defaultRowHeight="10.5" x14ac:dyDescent="0.15"/>
  <cols>
    <col min="1" max="1" width="10" style="123" customWidth="1"/>
    <col min="2" max="2" width="5" style="123" bestFit="1" customWidth="1"/>
    <col min="3" max="3" width="70.83203125" style="123" customWidth="1"/>
    <col min="4" max="9" width="16.6640625" style="123" customWidth="1"/>
    <col min="10" max="16384" width="9.33203125" style="123"/>
  </cols>
  <sheetData>
    <row r="1" spans="1:9" ht="10.5" customHeight="1" x14ac:dyDescent="0.15">
      <c r="A1" s="123" t="s">
        <v>63</v>
      </c>
      <c r="B1" s="192"/>
      <c r="C1" s="416">
        <f>District_Name</f>
        <v>0</v>
      </c>
      <c r="D1" s="89" t="s">
        <v>1056</v>
      </c>
      <c r="E1" s="194">
        <f>District_Code</f>
        <v>0</v>
      </c>
      <c r="G1" s="195" t="s">
        <v>1057</v>
      </c>
      <c r="H1" s="196"/>
      <c r="I1" s="196"/>
    </row>
    <row r="2" spans="1:9" ht="12.75" x14ac:dyDescent="0.2">
      <c r="A2" s="212" t="s">
        <v>383</v>
      </c>
    </row>
    <row r="3" spans="1:9" s="379" customFormat="1" ht="31.5" x14ac:dyDescent="0.15">
      <c r="A3" s="383"/>
      <c r="B3" s="384"/>
      <c r="D3" s="423" t="str">
        <f>GenFundREV!D3</f>
        <v>Prior Year
Actual Audited
FY22-23</v>
      </c>
      <c r="E3" s="423" t="str">
        <f>GenFundREV!E3</f>
        <v>Current Year
Budgeted
FY23-24</v>
      </c>
      <c r="F3" s="423" t="str">
        <f>GenFundREV!F3</f>
        <v>Current
Projected
FY23-24</v>
      </c>
      <c r="G3" s="423" t="str">
        <f>GenFundREV!G3</f>
        <v>Original 
Budget
FY24-25</v>
      </c>
      <c r="H3" s="423" t="str">
        <f>GenFundREV!H3</f>
        <v>Adjustments to
Budget
FY24-25</v>
      </c>
      <c r="I3" s="423" t="str">
        <f>GenFundREV!I3</f>
        <v>Revised
Budget
FY24-25</v>
      </c>
    </row>
    <row r="4" spans="1:9" ht="10.5" customHeight="1" x14ac:dyDescent="0.15">
      <c r="A4" s="208" t="s">
        <v>1402</v>
      </c>
      <c r="D4" s="93"/>
      <c r="E4" s="93"/>
      <c r="F4" s="93"/>
      <c r="G4" s="93"/>
    </row>
    <row r="5" spans="1:9" ht="10.5" customHeight="1" x14ac:dyDescent="0.15">
      <c r="A5" s="201" t="s">
        <v>455</v>
      </c>
      <c r="B5" s="89"/>
      <c r="C5" s="89"/>
      <c r="D5" s="94"/>
      <c r="E5" s="94"/>
      <c r="F5" s="94"/>
      <c r="G5" s="93"/>
      <c r="I5" s="105"/>
    </row>
    <row r="6" spans="1:9" x14ac:dyDescent="0.15">
      <c r="B6" s="214" t="s">
        <v>1048</v>
      </c>
      <c r="C6" s="89" t="s">
        <v>1186</v>
      </c>
      <c r="D6" s="95">
        <v>0</v>
      </c>
      <c r="E6" s="95">
        <v>0</v>
      </c>
      <c r="F6" s="95">
        <v>0</v>
      </c>
      <c r="G6" s="95">
        <v>0</v>
      </c>
      <c r="H6" s="97">
        <v>0</v>
      </c>
      <c r="I6" s="240">
        <f>SUM(G6+H6)</f>
        <v>0</v>
      </c>
    </row>
    <row r="7" spans="1:9" x14ac:dyDescent="0.15">
      <c r="A7" s="89"/>
      <c r="B7" s="214" t="s">
        <v>1049</v>
      </c>
      <c r="C7" s="286" t="s">
        <v>1474</v>
      </c>
      <c r="D7" s="95">
        <v>0</v>
      </c>
      <c r="E7" s="95">
        <v>0</v>
      </c>
      <c r="F7" s="95">
        <v>0</v>
      </c>
      <c r="G7" s="95">
        <v>0</v>
      </c>
      <c r="H7" s="97">
        <v>0</v>
      </c>
      <c r="I7" s="240">
        <f>SUM(G7+H7)</f>
        <v>0</v>
      </c>
    </row>
    <row r="8" spans="1:9" ht="10.5" customHeight="1" x14ac:dyDescent="0.15">
      <c r="A8" s="201"/>
      <c r="B8" s="214" t="s">
        <v>1050</v>
      </c>
      <c r="C8" s="89" t="s">
        <v>72</v>
      </c>
      <c r="D8" s="95">
        <v>0</v>
      </c>
      <c r="E8" s="95">
        <v>0</v>
      </c>
      <c r="F8" s="95">
        <v>0</v>
      </c>
      <c r="G8" s="95">
        <v>0</v>
      </c>
      <c r="H8" s="140">
        <v>0</v>
      </c>
      <c r="I8" s="243">
        <f t="shared" ref="I8:I37" si="0">SUM(G8+H8)</f>
        <v>0</v>
      </c>
    </row>
    <row r="9" spans="1:9" ht="10.5" customHeight="1" x14ac:dyDescent="0.15">
      <c r="A9" s="201"/>
      <c r="B9" s="214" t="s">
        <v>1051</v>
      </c>
      <c r="C9" s="89" t="s">
        <v>73</v>
      </c>
      <c r="D9" s="95">
        <v>0</v>
      </c>
      <c r="E9" s="95">
        <v>0</v>
      </c>
      <c r="F9" s="95">
        <v>0</v>
      </c>
      <c r="G9" s="95">
        <v>0</v>
      </c>
      <c r="H9" s="140">
        <v>0</v>
      </c>
      <c r="I9" s="243">
        <f t="shared" si="0"/>
        <v>0</v>
      </c>
    </row>
    <row r="10" spans="1:9" ht="10.5" customHeight="1" x14ac:dyDescent="0.15">
      <c r="A10" s="201"/>
      <c r="B10" s="214" t="s">
        <v>74</v>
      </c>
      <c r="C10" s="89" t="s">
        <v>75</v>
      </c>
      <c r="D10" s="95">
        <v>0</v>
      </c>
      <c r="E10" s="95">
        <v>0</v>
      </c>
      <c r="F10" s="95">
        <v>0</v>
      </c>
      <c r="G10" s="95">
        <v>0</v>
      </c>
      <c r="H10" s="140">
        <v>0</v>
      </c>
      <c r="I10" s="243">
        <f t="shared" si="0"/>
        <v>0</v>
      </c>
    </row>
    <row r="11" spans="1:9" ht="10.5" customHeight="1" x14ac:dyDescent="0.15">
      <c r="A11" s="201"/>
      <c r="B11" s="214" t="s">
        <v>76</v>
      </c>
      <c r="C11" s="89" t="s">
        <v>77</v>
      </c>
      <c r="D11" s="95">
        <v>0</v>
      </c>
      <c r="E11" s="95">
        <v>0</v>
      </c>
      <c r="F11" s="95">
        <v>0</v>
      </c>
      <c r="G11" s="95">
        <v>0</v>
      </c>
      <c r="H11" s="140">
        <v>0</v>
      </c>
      <c r="I11" s="243">
        <f t="shared" si="0"/>
        <v>0</v>
      </c>
    </row>
    <row r="12" spans="1:9" ht="10.5" customHeight="1" x14ac:dyDescent="0.15">
      <c r="A12" s="201"/>
      <c r="B12" s="214" t="s">
        <v>1052</v>
      </c>
      <c r="C12" s="89" t="s">
        <v>78</v>
      </c>
      <c r="D12" s="95">
        <v>0</v>
      </c>
      <c r="E12" s="95">
        <v>0</v>
      </c>
      <c r="F12" s="95">
        <v>0</v>
      </c>
      <c r="G12" s="95">
        <v>0</v>
      </c>
      <c r="H12" s="140">
        <v>0</v>
      </c>
      <c r="I12" s="243">
        <f t="shared" si="0"/>
        <v>0</v>
      </c>
    </row>
    <row r="13" spans="1:9" ht="10.5" customHeight="1" x14ac:dyDescent="0.15">
      <c r="A13" s="201"/>
      <c r="B13" s="214" t="s">
        <v>79</v>
      </c>
      <c r="C13" s="89" t="s">
        <v>87</v>
      </c>
      <c r="D13" s="95">
        <v>0</v>
      </c>
      <c r="E13" s="95">
        <v>0</v>
      </c>
      <c r="F13" s="95">
        <v>0</v>
      </c>
      <c r="G13" s="95">
        <v>0</v>
      </c>
      <c r="H13" s="140">
        <v>0</v>
      </c>
      <c r="I13" s="243">
        <f t="shared" si="0"/>
        <v>0</v>
      </c>
    </row>
    <row r="14" spans="1:9" ht="10.5" customHeight="1" x14ac:dyDescent="0.15">
      <c r="A14" s="201"/>
      <c r="B14" s="214" t="s">
        <v>80</v>
      </c>
      <c r="C14" s="89" t="s">
        <v>136</v>
      </c>
      <c r="D14" s="95">
        <v>0</v>
      </c>
      <c r="E14" s="95">
        <v>0</v>
      </c>
      <c r="F14" s="95">
        <v>0</v>
      </c>
      <c r="G14" s="95">
        <v>0</v>
      </c>
      <c r="H14" s="140">
        <v>0</v>
      </c>
      <c r="I14" s="243">
        <f t="shared" si="0"/>
        <v>0</v>
      </c>
    </row>
    <row r="15" spans="1:9" ht="10.5" customHeight="1" x14ac:dyDescent="0.15">
      <c r="A15" s="201"/>
      <c r="B15" s="214" t="s">
        <v>81</v>
      </c>
      <c r="C15" s="89" t="s">
        <v>88</v>
      </c>
      <c r="D15" s="95">
        <v>0</v>
      </c>
      <c r="E15" s="95">
        <v>0</v>
      </c>
      <c r="F15" s="95">
        <v>0</v>
      </c>
      <c r="G15" s="95">
        <v>0</v>
      </c>
      <c r="H15" s="140">
        <v>0</v>
      </c>
      <c r="I15" s="243">
        <f t="shared" si="0"/>
        <v>0</v>
      </c>
    </row>
    <row r="16" spans="1:9" ht="10.5" customHeight="1" x14ac:dyDescent="0.15">
      <c r="A16" s="201"/>
      <c r="B16" s="214" t="s">
        <v>82</v>
      </c>
      <c r="C16" s="89" t="s">
        <v>89</v>
      </c>
      <c r="D16" s="95">
        <v>0</v>
      </c>
      <c r="E16" s="95">
        <v>0</v>
      </c>
      <c r="F16" s="95">
        <v>0</v>
      </c>
      <c r="G16" s="95">
        <v>0</v>
      </c>
      <c r="H16" s="140">
        <v>0</v>
      </c>
      <c r="I16" s="243">
        <f t="shared" si="0"/>
        <v>0</v>
      </c>
    </row>
    <row r="17" spans="1:9" ht="10.5" customHeight="1" x14ac:dyDescent="0.15">
      <c r="A17" s="201"/>
      <c r="B17" s="214" t="s">
        <v>83</v>
      </c>
      <c r="C17" s="89" t="s">
        <v>90</v>
      </c>
      <c r="D17" s="95">
        <v>0</v>
      </c>
      <c r="E17" s="95">
        <v>0</v>
      </c>
      <c r="F17" s="95">
        <v>0</v>
      </c>
      <c r="G17" s="95">
        <v>0</v>
      </c>
      <c r="H17" s="140">
        <v>0</v>
      </c>
      <c r="I17" s="243">
        <f t="shared" si="0"/>
        <v>0</v>
      </c>
    </row>
    <row r="18" spans="1:9" ht="10.5" customHeight="1" x14ac:dyDescent="0.15">
      <c r="A18" s="201"/>
      <c r="B18" s="214" t="s">
        <v>85</v>
      </c>
      <c r="C18" s="89" t="s">
        <v>91</v>
      </c>
      <c r="D18" s="95">
        <v>0</v>
      </c>
      <c r="E18" s="95">
        <v>0</v>
      </c>
      <c r="F18" s="95">
        <v>0</v>
      </c>
      <c r="G18" s="95">
        <v>0</v>
      </c>
      <c r="H18" s="140">
        <v>0</v>
      </c>
      <c r="I18" s="243">
        <f t="shared" si="0"/>
        <v>0</v>
      </c>
    </row>
    <row r="19" spans="1:9" ht="10.5" customHeight="1" x14ac:dyDescent="0.15">
      <c r="A19" s="201"/>
      <c r="B19" s="214" t="s">
        <v>86</v>
      </c>
      <c r="C19" s="89" t="s">
        <v>1080</v>
      </c>
      <c r="D19" s="95">
        <v>0</v>
      </c>
      <c r="E19" s="95">
        <v>0</v>
      </c>
      <c r="F19" s="95">
        <v>0</v>
      </c>
      <c r="G19" s="95">
        <v>0</v>
      </c>
      <c r="H19" s="140">
        <v>0</v>
      </c>
      <c r="I19" s="243">
        <f t="shared" si="0"/>
        <v>0</v>
      </c>
    </row>
    <row r="20" spans="1:9" ht="10.5" customHeight="1" x14ac:dyDescent="0.15">
      <c r="A20" s="201"/>
      <c r="B20" s="333" t="s">
        <v>485</v>
      </c>
      <c r="C20" s="286" t="s">
        <v>508</v>
      </c>
      <c r="D20" s="95">
        <v>0</v>
      </c>
      <c r="E20" s="95">
        <v>0</v>
      </c>
      <c r="F20" s="95">
        <v>0</v>
      </c>
      <c r="G20" s="95">
        <v>0</v>
      </c>
      <c r="H20" s="140">
        <v>0</v>
      </c>
      <c r="I20" s="243">
        <f t="shared" si="0"/>
        <v>0</v>
      </c>
    </row>
    <row r="21" spans="1:9" ht="10.5" customHeight="1" x14ac:dyDescent="0.15">
      <c r="A21" s="201"/>
      <c r="B21" s="214" t="s">
        <v>1087</v>
      </c>
      <c r="C21" s="89" t="s">
        <v>595</v>
      </c>
      <c r="D21" s="95">
        <v>0</v>
      </c>
      <c r="E21" s="95">
        <v>0</v>
      </c>
      <c r="F21" s="95">
        <v>0</v>
      </c>
      <c r="G21" s="95">
        <v>0</v>
      </c>
      <c r="H21" s="140">
        <v>0</v>
      </c>
      <c r="I21" s="243">
        <f t="shared" si="0"/>
        <v>0</v>
      </c>
    </row>
    <row r="22" spans="1:9" ht="10.5" customHeight="1" x14ac:dyDescent="0.15">
      <c r="A22" s="201"/>
      <c r="B22" s="214" t="s">
        <v>1088</v>
      </c>
      <c r="C22" s="89" t="s">
        <v>597</v>
      </c>
      <c r="D22" s="95">
        <v>0</v>
      </c>
      <c r="E22" s="95">
        <v>0</v>
      </c>
      <c r="F22" s="95">
        <v>0</v>
      </c>
      <c r="G22" s="95">
        <v>0</v>
      </c>
      <c r="H22" s="140">
        <v>0</v>
      </c>
      <c r="I22" s="243">
        <f t="shared" si="0"/>
        <v>0</v>
      </c>
    </row>
    <row r="23" spans="1:9" ht="10.5" customHeight="1" x14ac:dyDescent="0.15">
      <c r="A23" s="201"/>
      <c r="B23" s="214" t="s">
        <v>598</v>
      </c>
      <c r="C23" s="89" t="s">
        <v>603</v>
      </c>
      <c r="D23" s="95">
        <v>0</v>
      </c>
      <c r="E23" s="95">
        <v>0</v>
      </c>
      <c r="F23" s="95">
        <v>0</v>
      </c>
      <c r="G23" s="95">
        <v>0</v>
      </c>
      <c r="H23" s="140">
        <v>0</v>
      </c>
      <c r="I23" s="243">
        <f t="shared" si="0"/>
        <v>0</v>
      </c>
    </row>
    <row r="24" spans="1:9" ht="10.5" customHeight="1" x14ac:dyDescent="0.15">
      <c r="A24" s="201"/>
      <c r="B24" s="214" t="s">
        <v>599</v>
      </c>
      <c r="C24" s="89" t="s">
        <v>135</v>
      </c>
      <c r="D24" s="95">
        <v>0</v>
      </c>
      <c r="E24" s="95">
        <v>0</v>
      </c>
      <c r="F24" s="95">
        <v>0</v>
      </c>
      <c r="G24" s="95">
        <v>0</v>
      </c>
      <c r="H24" s="140">
        <v>0</v>
      </c>
      <c r="I24" s="243">
        <f t="shared" si="0"/>
        <v>0</v>
      </c>
    </row>
    <row r="25" spans="1:9" ht="10.5" customHeight="1" x14ac:dyDescent="0.15">
      <c r="A25" s="201"/>
      <c r="B25" s="214" t="s">
        <v>600</v>
      </c>
      <c r="C25" s="89" t="s">
        <v>108</v>
      </c>
      <c r="D25" s="95">
        <v>0</v>
      </c>
      <c r="E25" s="95">
        <v>0</v>
      </c>
      <c r="F25" s="95">
        <v>0</v>
      </c>
      <c r="G25" s="95">
        <v>0</v>
      </c>
      <c r="H25" s="140">
        <v>0</v>
      </c>
      <c r="I25" s="243">
        <f t="shared" si="0"/>
        <v>0</v>
      </c>
    </row>
    <row r="26" spans="1:9" ht="10.5" customHeight="1" x14ac:dyDescent="0.15">
      <c r="A26" s="201"/>
      <c r="B26" s="214" t="s">
        <v>601</v>
      </c>
      <c r="C26" s="89" t="s">
        <v>109</v>
      </c>
      <c r="D26" s="95">
        <v>0</v>
      </c>
      <c r="E26" s="95">
        <v>0</v>
      </c>
      <c r="F26" s="95">
        <v>0</v>
      </c>
      <c r="G26" s="95">
        <v>0</v>
      </c>
      <c r="H26" s="140">
        <v>0</v>
      </c>
      <c r="I26" s="243">
        <f t="shared" si="0"/>
        <v>0</v>
      </c>
    </row>
    <row r="27" spans="1:9" ht="10.5" customHeight="1" x14ac:dyDescent="0.15">
      <c r="A27" s="201"/>
      <c r="B27" s="214" t="s">
        <v>1053</v>
      </c>
      <c r="C27" s="89" t="s">
        <v>110</v>
      </c>
      <c r="D27" s="95">
        <v>0</v>
      </c>
      <c r="E27" s="95">
        <v>0</v>
      </c>
      <c r="F27" s="95">
        <v>0</v>
      </c>
      <c r="G27" s="95">
        <v>0</v>
      </c>
      <c r="H27" s="140">
        <v>0</v>
      </c>
      <c r="I27" s="243">
        <f t="shared" si="0"/>
        <v>0</v>
      </c>
    </row>
    <row r="28" spans="1:9" ht="10.5" customHeight="1" x14ac:dyDescent="0.15">
      <c r="A28" s="201"/>
      <c r="B28" s="214" t="s">
        <v>602</v>
      </c>
      <c r="C28" s="89" t="s">
        <v>111</v>
      </c>
      <c r="D28" s="95">
        <v>0</v>
      </c>
      <c r="E28" s="95">
        <v>0</v>
      </c>
      <c r="F28" s="95">
        <v>0</v>
      </c>
      <c r="G28" s="95">
        <v>0</v>
      </c>
      <c r="H28" s="140">
        <v>0</v>
      </c>
      <c r="I28" s="243">
        <f t="shared" si="0"/>
        <v>0</v>
      </c>
    </row>
    <row r="29" spans="1:9" ht="10.5" customHeight="1" x14ac:dyDescent="0.15">
      <c r="A29" s="201"/>
      <c r="B29" s="214" t="s">
        <v>1054</v>
      </c>
      <c r="C29" s="89" t="s">
        <v>114</v>
      </c>
      <c r="D29" s="95">
        <v>0</v>
      </c>
      <c r="E29" s="95">
        <v>0</v>
      </c>
      <c r="F29" s="95">
        <v>0</v>
      </c>
      <c r="G29" s="95">
        <v>0</v>
      </c>
      <c r="H29" s="140">
        <v>0</v>
      </c>
      <c r="I29" s="243">
        <f t="shared" si="0"/>
        <v>0</v>
      </c>
    </row>
    <row r="30" spans="1:9" ht="10.5" customHeight="1" x14ac:dyDescent="0.15">
      <c r="A30" s="201"/>
      <c r="B30" s="214" t="s">
        <v>451</v>
      </c>
      <c r="C30" s="89" t="s">
        <v>119</v>
      </c>
      <c r="D30" s="95">
        <v>0</v>
      </c>
      <c r="E30" s="95">
        <v>0</v>
      </c>
      <c r="F30" s="95">
        <v>0</v>
      </c>
      <c r="G30" s="95">
        <v>0</v>
      </c>
      <c r="H30" s="140">
        <v>0</v>
      </c>
      <c r="I30" s="243">
        <f t="shared" si="0"/>
        <v>0</v>
      </c>
    </row>
    <row r="31" spans="1:9" ht="10.5" customHeight="1" x14ac:dyDescent="0.15">
      <c r="A31" s="201"/>
      <c r="B31" s="214" t="s">
        <v>447</v>
      </c>
      <c r="C31" s="89" t="s">
        <v>121</v>
      </c>
      <c r="D31" s="95">
        <v>0</v>
      </c>
      <c r="E31" s="95">
        <v>0</v>
      </c>
      <c r="F31" s="95">
        <v>0</v>
      </c>
      <c r="G31" s="95">
        <v>0</v>
      </c>
      <c r="H31" s="140">
        <v>0</v>
      </c>
      <c r="I31" s="243">
        <f t="shared" si="0"/>
        <v>0</v>
      </c>
    </row>
    <row r="32" spans="1:9" ht="10.5" customHeight="1" x14ac:dyDescent="0.15">
      <c r="A32" s="201"/>
      <c r="B32" s="214" t="s">
        <v>1055</v>
      </c>
      <c r="C32" s="89" t="s">
        <v>127</v>
      </c>
      <c r="D32" s="95">
        <v>0</v>
      </c>
      <c r="E32" s="95">
        <v>0</v>
      </c>
      <c r="F32" s="95">
        <v>0</v>
      </c>
      <c r="G32" s="95">
        <v>0</v>
      </c>
      <c r="H32" s="140">
        <v>0</v>
      </c>
      <c r="I32" s="243">
        <f t="shared" si="0"/>
        <v>0</v>
      </c>
    </row>
    <row r="33" spans="1:9" ht="10.5" customHeight="1" x14ac:dyDescent="0.15">
      <c r="A33" s="201"/>
      <c r="B33" s="214" t="s">
        <v>123</v>
      </c>
      <c r="C33" s="89" t="s">
        <v>128</v>
      </c>
      <c r="D33" s="95">
        <v>0</v>
      </c>
      <c r="E33" s="95">
        <v>0</v>
      </c>
      <c r="F33" s="95">
        <v>0</v>
      </c>
      <c r="G33" s="95">
        <v>0</v>
      </c>
      <c r="H33" s="140">
        <v>0</v>
      </c>
      <c r="I33" s="243">
        <f t="shared" si="0"/>
        <v>0</v>
      </c>
    </row>
    <row r="34" spans="1:9" ht="10.5" customHeight="1" x14ac:dyDescent="0.15">
      <c r="A34" s="201"/>
      <c r="B34" s="214" t="s">
        <v>124</v>
      </c>
      <c r="C34" s="89" t="s">
        <v>129</v>
      </c>
      <c r="D34" s="95">
        <v>0</v>
      </c>
      <c r="E34" s="95">
        <v>0</v>
      </c>
      <c r="F34" s="95">
        <v>0</v>
      </c>
      <c r="G34" s="95">
        <v>0</v>
      </c>
      <c r="H34" s="140">
        <v>0</v>
      </c>
      <c r="I34" s="243">
        <f t="shared" si="0"/>
        <v>0</v>
      </c>
    </row>
    <row r="35" spans="1:9" ht="10.5" customHeight="1" x14ac:dyDescent="0.15">
      <c r="A35" s="201"/>
      <c r="B35" s="214" t="s">
        <v>125</v>
      </c>
      <c r="C35" s="89" t="s">
        <v>130</v>
      </c>
      <c r="D35" s="95">
        <v>0</v>
      </c>
      <c r="E35" s="95">
        <v>0</v>
      </c>
      <c r="F35" s="95">
        <v>0</v>
      </c>
      <c r="G35" s="95">
        <v>0</v>
      </c>
      <c r="H35" s="140">
        <v>0</v>
      </c>
      <c r="I35" s="243">
        <f t="shared" si="0"/>
        <v>0</v>
      </c>
    </row>
    <row r="36" spans="1:9" ht="10.5" customHeight="1" x14ac:dyDescent="0.15">
      <c r="A36" s="201"/>
      <c r="B36" s="214" t="s">
        <v>126</v>
      </c>
      <c r="C36" s="89" t="s">
        <v>131</v>
      </c>
      <c r="D36" s="95">
        <v>0</v>
      </c>
      <c r="E36" s="95">
        <v>0</v>
      </c>
      <c r="F36" s="95">
        <v>0</v>
      </c>
      <c r="G36" s="95">
        <v>0</v>
      </c>
      <c r="H36" s="140">
        <v>0</v>
      </c>
      <c r="I36" s="243">
        <f t="shared" si="0"/>
        <v>0</v>
      </c>
    </row>
    <row r="37" spans="1:9" ht="10.5" customHeight="1" thickBot="1" x14ac:dyDescent="0.2">
      <c r="A37" s="201"/>
      <c r="B37" s="214" t="s">
        <v>449</v>
      </c>
      <c r="C37" s="89" t="s">
        <v>132</v>
      </c>
      <c r="D37" s="92">
        <v>0</v>
      </c>
      <c r="E37" s="92">
        <v>0</v>
      </c>
      <c r="F37" s="92">
        <v>0</v>
      </c>
      <c r="G37" s="92">
        <v>0</v>
      </c>
      <c r="H37" s="140">
        <v>0</v>
      </c>
      <c r="I37" s="243">
        <f t="shared" si="0"/>
        <v>0</v>
      </c>
    </row>
    <row r="38" spans="1:9" ht="10.5" customHeight="1" thickTop="1" thickBot="1" x14ac:dyDescent="0.2">
      <c r="A38" s="201"/>
      <c r="B38" s="214"/>
      <c r="C38" s="89" t="s">
        <v>457</v>
      </c>
      <c r="D38" s="111">
        <f>SUM(D6:D37)</f>
        <v>0</v>
      </c>
      <c r="E38" s="111">
        <f>SUM(E6:E37)</f>
        <v>0</v>
      </c>
      <c r="F38" s="111">
        <f>SUM(F6:F37)</f>
        <v>0</v>
      </c>
      <c r="G38" s="111">
        <f>SUM(G6:G37)</f>
        <v>0</v>
      </c>
      <c r="H38" s="111">
        <f>SUM(H6:H37)</f>
        <v>0</v>
      </c>
      <c r="I38" s="111">
        <f>SUM(G38+H38)</f>
        <v>0</v>
      </c>
    </row>
    <row r="39" spans="1:9" ht="10.5" customHeight="1" thickTop="1" x14ac:dyDescent="0.15">
      <c r="A39" s="201"/>
      <c r="B39" s="214"/>
      <c r="C39" s="89"/>
      <c r="D39" s="3"/>
      <c r="E39" s="3"/>
      <c r="F39" s="3"/>
      <c r="G39" s="3"/>
      <c r="I39" s="105"/>
    </row>
    <row r="40" spans="1:9" ht="10.5" customHeight="1" x14ac:dyDescent="0.15">
      <c r="A40" s="210" t="s">
        <v>456</v>
      </c>
      <c r="D40" s="3"/>
      <c r="E40" s="3"/>
      <c r="F40" s="3"/>
      <c r="G40" s="3"/>
      <c r="I40" s="105"/>
    </row>
    <row r="41" spans="1:9" x14ac:dyDescent="0.15">
      <c r="B41" s="214" t="s">
        <v>1048</v>
      </c>
      <c r="C41" s="89" t="s">
        <v>1186</v>
      </c>
      <c r="D41" s="95">
        <v>0</v>
      </c>
      <c r="E41" s="95">
        <v>0</v>
      </c>
      <c r="F41" s="95">
        <v>0</v>
      </c>
      <c r="G41" s="95">
        <v>0</v>
      </c>
      <c r="H41" s="97">
        <v>0</v>
      </c>
      <c r="I41" s="240">
        <f>SUM(G41+H41)</f>
        <v>0</v>
      </c>
    </row>
    <row r="42" spans="1:9" x14ac:dyDescent="0.15">
      <c r="A42" s="89"/>
      <c r="B42" s="214" t="s">
        <v>1049</v>
      </c>
      <c r="C42" s="89" t="s">
        <v>1474</v>
      </c>
      <c r="D42" s="95">
        <v>0</v>
      </c>
      <c r="E42" s="95">
        <v>0</v>
      </c>
      <c r="F42" s="95">
        <v>0</v>
      </c>
      <c r="G42" s="95">
        <v>0</v>
      </c>
      <c r="H42" s="97">
        <v>0</v>
      </c>
      <c r="I42" s="240">
        <f>SUM(G42+H42)</f>
        <v>0</v>
      </c>
    </row>
    <row r="43" spans="1:9" ht="10.5" customHeight="1" x14ac:dyDescent="0.15">
      <c r="A43" s="210"/>
      <c r="B43" s="214" t="s">
        <v>1050</v>
      </c>
      <c r="C43" s="89" t="s">
        <v>72</v>
      </c>
      <c r="D43" s="95">
        <v>0</v>
      </c>
      <c r="E43" s="95">
        <v>0</v>
      </c>
      <c r="F43" s="95">
        <v>0</v>
      </c>
      <c r="G43" s="95">
        <v>0</v>
      </c>
      <c r="H43" s="140">
        <v>0</v>
      </c>
      <c r="I43" s="243">
        <f t="shared" ref="I43:I72" si="1">SUM(G43+H43)</f>
        <v>0</v>
      </c>
    </row>
    <row r="44" spans="1:9" ht="10.5" customHeight="1" x14ac:dyDescent="0.15">
      <c r="A44" s="210"/>
      <c r="B44" s="214" t="s">
        <v>1051</v>
      </c>
      <c r="C44" s="89" t="s">
        <v>73</v>
      </c>
      <c r="D44" s="95">
        <v>0</v>
      </c>
      <c r="E44" s="95">
        <v>0</v>
      </c>
      <c r="F44" s="95">
        <v>0</v>
      </c>
      <c r="G44" s="95">
        <v>0</v>
      </c>
      <c r="H44" s="140">
        <v>0</v>
      </c>
      <c r="I44" s="243">
        <f t="shared" si="1"/>
        <v>0</v>
      </c>
    </row>
    <row r="45" spans="1:9" ht="10.5" customHeight="1" x14ac:dyDescent="0.15">
      <c r="A45" s="210"/>
      <c r="B45" s="214" t="s">
        <v>74</v>
      </c>
      <c r="C45" s="89" t="s">
        <v>75</v>
      </c>
      <c r="D45" s="95">
        <v>0</v>
      </c>
      <c r="E45" s="95">
        <v>0</v>
      </c>
      <c r="F45" s="95">
        <v>0</v>
      </c>
      <c r="G45" s="95">
        <v>0</v>
      </c>
      <c r="H45" s="140">
        <v>0</v>
      </c>
      <c r="I45" s="243">
        <f t="shared" si="1"/>
        <v>0</v>
      </c>
    </row>
    <row r="46" spans="1:9" ht="10.5" customHeight="1" x14ac:dyDescent="0.15">
      <c r="A46" s="210"/>
      <c r="B46" s="214" t="s">
        <v>76</v>
      </c>
      <c r="C46" s="89" t="s">
        <v>77</v>
      </c>
      <c r="D46" s="95">
        <v>0</v>
      </c>
      <c r="E46" s="95">
        <v>0</v>
      </c>
      <c r="F46" s="95">
        <v>0</v>
      </c>
      <c r="G46" s="95">
        <v>0</v>
      </c>
      <c r="H46" s="140">
        <v>0</v>
      </c>
      <c r="I46" s="243">
        <f t="shared" si="1"/>
        <v>0</v>
      </c>
    </row>
    <row r="47" spans="1:9" ht="10.5" customHeight="1" x14ac:dyDescent="0.15">
      <c r="A47" s="210"/>
      <c r="B47" s="214" t="s">
        <v>1052</v>
      </c>
      <c r="C47" s="89" t="s">
        <v>78</v>
      </c>
      <c r="D47" s="95">
        <v>0</v>
      </c>
      <c r="E47" s="95">
        <v>0</v>
      </c>
      <c r="F47" s="95">
        <v>0</v>
      </c>
      <c r="G47" s="95">
        <v>0</v>
      </c>
      <c r="H47" s="140">
        <v>0</v>
      </c>
      <c r="I47" s="243">
        <f t="shared" si="1"/>
        <v>0</v>
      </c>
    </row>
    <row r="48" spans="1:9" ht="10.5" customHeight="1" x14ac:dyDescent="0.15">
      <c r="A48" s="210"/>
      <c r="B48" s="214" t="s">
        <v>79</v>
      </c>
      <c r="C48" s="89" t="s">
        <v>87</v>
      </c>
      <c r="D48" s="95">
        <v>0</v>
      </c>
      <c r="E48" s="95">
        <v>0</v>
      </c>
      <c r="F48" s="95">
        <v>0</v>
      </c>
      <c r="G48" s="95">
        <v>0</v>
      </c>
      <c r="H48" s="140">
        <v>0</v>
      </c>
      <c r="I48" s="243">
        <f t="shared" si="1"/>
        <v>0</v>
      </c>
    </row>
    <row r="49" spans="1:9" ht="10.5" customHeight="1" x14ac:dyDescent="0.15">
      <c r="A49" s="210"/>
      <c r="B49" s="214" t="s">
        <v>80</v>
      </c>
      <c r="C49" s="89" t="s">
        <v>136</v>
      </c>
      <c r="D49" s="95">
        <v>0</v>
      </c>
      <c r="E49" s="95">
        <v>0</v>
      </c>
      <c r="F49" s="95">
        <v>0</v>
      </c>
      <c r="G49" s="95">
        <v>0</v>
      </c>
      <c r="H49" s="140">
        <v>0</v>
      </c>
      <c r="I49" s="243">
        <f t="shared" si="1"/>
        <v>0</v>
      </c>
    </row>
    <row r="50" spans="1:9" ht="10.5" customHeight="1" x14ac:dyDescent="0.15">
      <c r="A50" s="210"/>
      <c r="B50" s="214" t="s">
        <v>81</v>
      </c>
      <c r="C50" s="89" t="s">
        <v>88</v>
      </c>
      <c r="D50" s="95">
        <v>0</v>
      </c>
      <c r="E50" s="95">
        <v>0</v>
      </c>
      <c r="F50" s="95">
        <v>0</v>
      </c>
      <c r="G50" s="95">
        <v>0</v>
      </c>
      <c r="H50" s="140">
        <v>0</v>
      </c>
      <c r="I50" s="243">
        <f t="shared" si="1"/>
        <v>0</v>
      </c>
    </row>
    <row r="51" spans="1:9" ht="10.5" customHeight="1" x14ac:dyDescent="0.15">
      <c r="A51" s="210"/>
      <c r="B51" s="214" t="s">
        <v>82</v>
      </c>
      <c r="C51" s="89" t="s">
        <v>89</v>
      </c>
      <c r="D51" s="95">
        <v>0</v>
      </c>
      <c r="E51" s="95">
        <v>0</v>
      </c>
      <c r="F51" s="95">
        <v>0</v>
      </c>
      <c r="G51" s="95">
        <v>0</v>
      </c>
      <c r="H51" s="140">
        <v>0</v>
      </c>
      <c r="I51" s="243">
        <f t="shared" si="1"/>
        <v>0</v>
      </c>
    </row>
    <row r="52" spans="1:9" ht="10.5" customHeight="1" x14ac:dyDescent="0.15">
      <c r="A52" s="210"/>
      <c r="B52" s="214" t="s">
        <v>83</v>
      </c>
      <c r="C52" s="89" t="s">
        <v>90</v>
      </c>
      <c r="D52" s="95">
        <v>0</v>
      </c>
      <c r="E52" s="95">
        <v>0</v>
      </c>
      <c r="F52" s="95">
        <v>0</v>
      </c>
      <c r="G52" s="95">
        <v>0</v>
      </c>
      <c r="H52" s="140">
        <v>0</v>
      </c>
      <c r="I52" s="243">
        <f t="shared" si="1"/>
        <v>0</v>
      </c>
    </row>
    <row r="53" spans="1:9" ht="10.5" customHeight="1" x14ac:dyDescent="0.15">
      <c r="A53" s="210"/>
      <c r="B53" s="214" t="s">
        <v>85</v>
      </c>
      <c r="C53" s="89" t="s">
        <v>91</v>
      </c>
      <c r="D53" s="95">
        <v>0</v>
      </c>
      <c r="E53" s="95">
        <v>0</v>
      </c>
      <c r="F53" s="95">
        <v>0</v>
      </c>
      <c r="G53" s="95">
        <v>0</v>
      </c>
      <c r="H53" s="140">
        <v>0</v>
      </c>
      <c r="I53" s="243">
        <f t="shared" si="1"/>
        <v>0</v>
      </c>
    </row>
    <row r="54" spans="1:9" ht="10.5" customHeight="1" x14ac:dyDescent="0.15">
      <c r="A54" s="210"/>
      <c r="B54" s="214" t="s">
        <v>86</v>
      </c>
      <c r="C54" s="89" t="s">
        <v>1080</v>
      </c>
      <c r="D54" s="95">
        <v>0</v>
      </c>
      <c r="E54" s="95">
        <v>0</v>
      </c>
      <c r="F54" s="95">
        <v>0</v>
      </c>
      <c r="G54" s="95">
        <v>0</v>
      </c>
      <c r="H54" s="140">
        <v>0</v>
      </c>
      <c r="I54" s="243">
        <f t="shared" si="1"/>
        <v>0</v>
      </c>
    </row>
    <row r="55" spans="1:9" ht="10.5" customHeight="1" x14ac:dyDescent="0.15">
      <c r="A55" s="210"/>
      <c r="B55" s="333" t="s">
        <v>485</v>
      </c>
      <c r="C55" s="286" t="s">
        <v>508</v>
      </c>
      <c r="D55" s="95">
        <v>0</v>
      </c>
      <c r="E55" s="95">
        <v>0</v>
      </c>
      <c r="F55" s="95">
        <v>0</v>
      </c>
      <c r="G55" s="95">
        <v>0</v>
      </c>
      <c r="H55" s="140">
        <v>0</v>
      </c>
      <c r="I55" s="243">
        <f t="shared" si="1"/>
        <v>0</v>
      </c>
    </row>
    <row r="56" spans="1:9" ht="10.5" customHeight="1" x14ac:dyDescent="0.15">
      <c r="A56" s="210"/>
      <c r="B56" s="214" t="s">
        <v>1087</v>
      </c>
      <c r="C56" s="89" t="s">
        <v>595</v>
      </c>
      <c r="D56" s="95">
        <v>0</v>
      </c>
      <c r="E56" s="95">
        <v>0</v>
      </c>
      <c r="F56" s="95">
        <v>0</v>
      </c>
      <c r="G56" s="95">
        <v>0</v>
      </c>
      <c r="H56" s="140">
        <v>0</v>
      </c>
      <c r="I56" s="243">
        <f t="shared" si="1"/>
        <v>0</v>
      </c>
    </row>
    <row r="57" spans="1:9" ht="10.5" customHeight="1" x14ac:dyDescent="0.15">
      <c r="A57" s="210"/>
      <c r="B57" s="214" t="s">
        <v>1088</v>
      </c>
      <c r="C57" s="89" t="s">
        <v>597</v>
      </c>
      <c r="D57" s="95">
        <v>0</v>
      </c>
      <c r="E57" s="95">
        <v>0</v>
      </c>
      <c r="F57" s="95">
        <v>0</v>
      </c>
      <c r="G57" s="95">
        <v>0</v>
      </c>
      <c r="H57" s="140">
        <v>0</v>
      </c>
      <c r="I57" s="243">
        <f t="shared" si="1"/>
        <v>0</v>
      </c>
    </row>
    <row r="58" spans="1:9" ht="10.5" customHeight="1" x14ac:dyDescent="0.15">
      <c r="A58" s="210"/>
      <c r="B58" s="214" t="s">
        <v>598</v>
      </c>
      <c r="C58" s="89" t="s">
        <v>603</v>
      </c>
      <c r="D58" s="95">
        <v>0</v>
      </c>
      <c r="E58" s="95">
        <v>0</v>
      </c>
      <c r="F58" s="95">
        <v>0</v>
      </c>
      <c r="G58" s="95">
        <v>0</v>
      </c>
      <c r="H58" s="140">
        <v>0</v>
      </c>
      <c r="I58" s="243">
        <f t="shared" si="1"/>
        <v>0</v>
      </c>
    </row>
    <row r="59" spans="1:9" ht="10.5" customHeight="1" x14ac:dyDescent="0.15">
      <c r="A59" s="210"/>
      <c r="B59" s="214" t="s">
        <v>599</v>
      </c>
      <c r="C59" s="89" t="s">
        <v>135</v>
      </c>
      <c r="D59" s="95">
        <v>0</v>
      </c>
      <c r="E59" s="95">
        <v>0</v>
      </c>
      <c r="F59" s="95">
        <v>0</v>
      </c>
      <c r="G59" s="95">
        <v>0</v>
      </c>
      <c r="H59" s="140">
        <v>0</v>
      </c>
      <c r="I59" s="243">
        <f t="shared" si="1"/>
        <v>0</v>
      </c>
    </row>
    <row r="60" spans="1:9" ht="10.5" customHeight="1" x14ac:dyDescent="0.15">
      <c r="A60" s="210"/>
      <c r="B60" s="214" t="s">
        <v>600</v>
      </c>
      <c r="C60" s="89" t="s">
        <v>108</v>
      </c>
      <c r="D60" s="95">
        <v>0</v>
      </c>
      <c r="E60" s="95">
        <v>0</v>
      </c>
      <c r="F60" s="95">
        <v>0</v>
      </c>
      <c r="G60" s="95">
        <v>0</v>
      </c>
      <c r="H60" s="140">
        <v>0</v>
      </c>
      <c r="I60" s="243">
        <f t="shared" si="1"/>
        <v>0</v>
      </c>
    </row>
    <row r="61" spans="1:9" ht="10.5" customHeight="1" x14ac:dyDescent="0.15">
      <c r="A61" s="210"/>
      <c r="B61" s="214" t="s">
        <v>601</v>
      </c>
      <c r="C61" s="89" t="s">
        <v>109</v>
      </c>
      <c r="D61" s="95">
        <v>0</v>
      </c>
      <c r="E61" s="95">
        <v>0</v>
      </c>
      <c r="F61" s="95">
        <v>0</v>
      </c>
      <c r="G61" s="95">
        <v>0</v>
      </c>
      <c r="H61" s="140">
        <v>0</v>
      </c>
      <c r="I61" s="243">
        <f t="shared" si="1"/>
        <v>0</v>
      </c>
    </row>
    <row r="62" spans="1:9" ht="10.5" customHeight="1" x14ac:dyDescent="0.15">
      <c r="A62" s="210"/>
      <c r="B62" s="214" t="s">
        <v>1053</v>
      </c>
      <c r="C62" s="89" t="s">
        <v>110</v>
      </c>
      <c r="D62" s="95">
        <v>0</v>
      </c>
      <c r="E62" s="95">
        <v>0</v>
      </c>
      <c r="F62" s="95">
        <v>0</v>
      </c>
      <c r="G62" s="95">
        <v>0</v>
      </c>
      <c r="H62" s="140">
        <v>0</v>
      </c>
      <c r="I62" s="243">
        <f t="shared" si="1"/>
        <v>0</v>
      </c>
    </row>
    <row r="63" spans="1:9" ht="10.5" customHeight="1" x14ac:dyDescent="0.15">
      <c r="A63" s="210"/>
      <c r="B63" s="214" t="s">
        <v>602</v>
      </c>
      <c r="C63" s="89" t="s">
        <v>111</v>
      </c>
      <c r="D63" s="95">
        <v>0</v>
      </c>
      <c r="E63" s="95">
        <v>0</v>
      </c>
      <c r="F63" s="95">
        <v>0</v>
      </c>
      <c r="G63" s="95">
        <v>0</v>
      </c>
      <c r="H63" s="140">
        <v>0</v>
      </c>
      <c r="I63" s="243">
        <f t="shared" si="1"/>
        <v>0</v>
      </c>
    </row>
    <row r="64" spans="1:9" ht="10.5" customHeight="1" x14ac:dyDescent="0.15">
      <c r="A64" s="210"/>
      <c r="B64" s="214" t="s">
        <v>1054</v>
      </c>
      <c r="C64" s="89" t="s">
        <v>114</v>
      </c>
      <c r="D64" s="95">
        <v>0</v>
      </c>
      <c r="E64" s="95">
        <v>0</v>
      </c>
      <c r="F64" s="95">
        <v>0</v>
      </c>
      <c r="G64" s="95">
        <v>0</v>
      </c>
      <c r="H64" s="140">
        <v>0</v>
      </c>
      <c r="I64" s="243">
        <f t="shared" si="1"/>
        <v>0</v>
      </c>
    </row>
    <row r="65" spans="1:9" ht="10.5" customHeight="1" x14ac:dyDescent="0.15">
      <c r="A65" s="210"/>
      <c r="B65" s="214" t="s">
        <v>451</v>
      </c>
      <c r="C65" s="89" t="s">
        <v>119</v>
      </c>
      <c r="D65" s="95">
        <v>0</v>
      </c>
      <c r="E65" s="95">
        <v>0</v>
      </c>
      <c r="F65" s="95">
        <v>0</v>
      </c>
      <c r="G65" s="95">
        <v>0</v>
      </c>
      <c r="H65" s="140">
        <v>0</v>
      </c>
      <c r="I65" s="243">
        <f t="shared" si="1"/>
        <v>0</v>
      </c>
    </row>
    <row r="66" spans="1:9" ht="10.5" customHeight="1" x14ac:dyDescent="0.15">
      <c r="A66" s="210"/>
      <c r="B66" s="214" t="s">
        <v>447</v>
      </c>
      <c r="C66" s="89" t="s">
        <v>121</v>
      </c>
      <c r="D66" s="95">
        <v>0</v>
      </c>
      <c r="E66" s="95">
        <v>0</v>
      </c>
      <c r="F66" s="95">
        <v>0</v>
      </c>
      <c r="G66" s="95">
        <v>0</v>
      </c>
      <c r="H66" s="140">
        <v>0</v>
      </c>
      <c r="I66" s="243">
        <f t="shared" si="1"/>
        <v>0</v>
      </c>
    </row>
    <row r="67" spans="1:9" ht="10.5" customHeight="1" x14ac:dyDescent="0.15">
      <c r="A67" s="210"/>
      <c r="B67" s="214" t="s">
        <v>1055</v>
      </c>
      <c r="C67" s="89" t="s">
        <v>127</v>
      </c>
      <c r="D67" s="95">
        <v>0</v>
      </c>
      <c r="E67" s="95">
        <v>0</v>
      </c>
      <c r="F67" s="95">
        <v>0</v>
      </c>
      <c r="G67" s="95">
        <v>0</v>
      </c>
      <c r="H67" s="140">
        <v>0</v>
      </c>
      <c r="I67" s="243">
        <f t="shared" si="1"/>
        <v>0</v>
      </c>
    </row>
    <row r="68" spans="1:9" ht="10.5" customHeight="1" x14ac:dyDescent="0.15">
      <c r="A68" s="210"/>
      <c r="B68" s="214" t="s">
        <v>123</v>
      </c>
      <c r="C68" s="89" t="s">
        <v>128</v>
      </c>
      <c r="D68" s="95">
        <v>0</v>
      </c>
      <c r="E68" s="95">
        <v>0</v>
      </c>
      <c r="F68" s="95">
        <v>0</v>
      </c>
      <c r="G68" s="95">
        <v>0</v>
      </c>
      <c r="H68" s="140">
        <v>0</v>
      </c>
      <c r="I68" s="243">
        <f t="shared" si="1"/>
        <v>0</v>
      </c>
    </row>
    <row r="69" spans="1:9" ht="10.5" customHeight="1" x14ac:dyDescent="0.15">
      <c r="A69" s="210"/>
      <c r="B69" s="214" t="s">
        <v>124</v>
      </c>
      <c r="C69" s="89" t="s">
        <v>129</v>
      </c>
      <c r="D69" s="95">
        <v>0</v>
      </c>
      <c r="E69" s="95">
        <v>0</v>
      </c>
      <c r="F69" s="95">
        <v>0</v>
      </c>
      <c r="G69" s="95">
        <v>0</v>
      </c>
      <c r="H69" s="140">
        <v>0</v>
      </c>
      <c r="I69" s="243">
        <f t="shared" si="1"/>
        <v>0</v>
      </c>
    </row>
    <row r="70" spans="1:9" ht="10.5" customHeight="1" x14ac:dyDescent="0.15">
      <c r="A70" s="210"/>
      <c r="B70" s="214" t="s">
        <v>125</v>
      </c>
      <c r="C70" s="89" t="s">
        <v>130</v>
      </c>
      <c r="D70" s="95">
        <v>0</v>
      </c>
      <c r="E70" s="95">
        <v>0</v>
      </c>
      <c r="F70" s="95">
        <v>0</v>
      </c>
      <c r="G70" s="95">
        <v>0</v>
      </c>
      <c r="H70" s="140">
        <v>0</v>
      </c>
      <c r="I70" s="243">
        <f t="shared" si="1"/>
        <v>0</v>
      </c>
    </row>
    <row r="71" spans="1:9" ht="10.5" customHeight="1" x14ac:dyDescent="0.15">
      <c r="A71" s="210"/>
      <c r="B71" s="214" t="s">
        <v>126</v>
      </c>
      <c r="C71" s="89" t="s">
        <v>131</v>
      </c>
      <c r="D71" s="95">
        <v>0</v>
      </c>
      <c r="E71" s="95">
        <v>0</v>
      </c>
      <c r="F71" s="95">
        <v>0</v>
      </c>
      <c r="G71" s="95">
        <v>0</v>
      </c>
      <c r="H71" s="140">
        <v>0</v>
      </c>
      <c r="I71" s="243">
        <f t="shared" si="1"/>
        <v>0</v>
      </c>
    </row>
    <row r="72" spans="1:9" ht="10.5" customHeight="1" thickBot="1" x14ac:dyDescent="0.2">
      <c r="A72" s="210"/>
      <c r="B72" s="214" t="s">
        <v>449</v>
      </c>
      <c r="C72" s="89" t="s">
        <v>132</v>
      </c>
      <c r="D72" s="92">
        <v>0</v>
      </c>
      <c r="E72" s="92">
        <v>0</v>
      </c>
      <c r="F72" s="92">
        <v>0</v>
      </c>
      <c r="G72" s="92">
        <v>0</v>
      </c>
      <c r="H72" s="140">
        <v>0</v>
      </c>
      <c r="I72" s="243">
        <f t="shared" si="1"/>
        <v>0</v>
      </c>
    </row>
    <row r="73" spans="1:9" ht="10.5" customHeight="1" thickTop="1" thickBot="1" x14ac:dyDescent="0.2">
      <c r="A73" s="210"/>
      <c r="B73" s="214"/>
      <c r="C73" s="89" t="s">
        <v>458</v>
      </c>
      <c r="D73" s="111">
        <f>SUM(D41:D72)</f>
        <v>0</v>
      </c>
      <c r="E73" s="111">
        <f>SUM(E41:E72)</f>
        <v>0</v>
      </c>
      <c r="F73" s="111">
        <f>SUM(F41:F72)</f>
        <v>0</v>
      </c>
      <c r="G73" s="111">
        <f>SUM(G41:G72)</f>
        <v>0</v>
      </c>
      <c r="H73" s="111">
        <f>SUM(H41:H72)</f>
        <v>0</v>
      </c>
      <c r="I73" s="111">
        <f>SUM(G73+H73)</f>
        <v>0</v>
      </c>
    </row>
    <row r="74" spans="1:9" ht="10.5" customHeight="1" thickTop="1" x14ac:dyDescent="0.15">
      <c r="A74" s="210"/>
      <c r="B74" s="214"/>
      <c r="C74" s="89"/>
      <c r="D74" s="3"/>
      <c r="E74" s="3"/>
      <c r="F74" s="3"/>
      <c r="G74" s="3"/>
      <c r="I74" s="105"/>
    </row>
    <row r="75" spans="1:9" ht="10.5" customHeight="1" x14ac:dyDescent="0.15">
      <c r="A75" s="210" t="s">
        <v>203</v>
      </c>
      <c r="D75" s="3"/>
      <c r="E75" s="3"/>
      <c r="F75" s="3"/>
      <c r="G75" s="3"/>
      <c r="I75" s="105"/>
    </row>
    <row r="76" spans="1:9" x14ac:dyDescent="0.15">
      <c r="B76" s="214" t="s">
        <v>1048</v>
      </c>
      <c r="C76" s="89" t="s">
        <v>1186</v>
      </c>
      <c r="D76" s="95">
        <v>0</v>
      </c>
      <c r="E76" s="95">
        <v>0</v>
      </c>
      <c r="F76" s="95">
        <v>0</v>
      </c>
      <c r="G76" s="95">
        <v>0</v>
      </c>
      <c r="H76" s="97">
        <v>0</v>
      </c>
      <c r="I76" s="240">
        <f>SUM(G76+H76)</f>
        <v>0</v>
      </c>
    </row>
    <row r="77" spans="1:9" x14ac:dyDescent="0.15">
      <c r="A77" s="89"/>
      <c r="B77" s="214" t="s">
        <v>1049</v>
      </c>
      <c r="C77" s="89" t="s">
        <v>1474</v>
      </c>
      <c r="D77" s="95">
        <v>0</v>
      </c>
      <c r="E77" s="95">
        <v>0</v>
      </c>
      <c r="F77" s="95">
        <v>0</v>
      </c>
      <c r="G77" s="95">
        <v>0</v>
      </c>
      <c r="H77" s="97">
        <v>0</v>
      </c>
      <c r="I77" s="240">
        <f>SUM(G77+H77)</f>
        <v>0</v>
      </c>
    </row>
    <row r="78" spans="1:9" ht="10.5" customHeight="1" x14ac:dyDescent="0.15">
      <c r="A78" s="210"/>
      <c r="B78" s="214" t="s">
        <v>1050</v>
      </c>
      <c r="C78" s="89" t="s">
        <v>72</v>
      </c>
      <c r="D78" s="95">
        <v>0</v>
      </c>
      <c r="E78" s="95">
        <v>0</v>
      </c>
      <c r="F78" s="95">
        <v>0</v>
      </c>
      <c r="G78" s="95">
        <v>0</v>
      </c>
      <c r="H78" s="140">
        <v>0</v>
      </c>
      <c r="I78" s="243">
        <f t="shared" ref="I78:I107" si="2">SUM(G78+H78)</f>
        <v>0</v>
      </c>
    </row>
    <row r="79" spans="1:9" ht="10.5" customHeight="1" x14ac:dyDescent="0.15">
      <c r="A79" s="210"/>
      <c r="B79" s="214" t="s">
        <v>1051</v>
      </c>
      <c r="C79" s="89" t="s">
        <v>73</v>
      </c>
      <c r="D79" s="95">
        <v>0</v>
      </c>
      <c r="E79" s="95">
        <v>0</v>
      </c>
      <c r="F79" s="95">
        <v>0</v>
      </c>
      <c r="G79" s="95">
        <v>0</v>
      </c>
      <c r="H79" s="140">
        <v>0</v>
      </c>
      <c r="I79" s="243">
        <f t="shared" si="2"/>
        <v>0</v>
      </c>
    </row>
    <row r="80" spans="1:9" ht="10.5" customHeight="1" x14ac:dyDescent="0.15">
      <c r="A80" s="210"/>
      <c r="B80" s="214" t="s">
        <v>74</v>
      </c>
      <c r="C80" s="89" t="s">
        <v>75</v>
      </c>
      <c r="D80" s="95">
        <v>0</v>
      </c>
      <c r="E80" s="95">
        <v>0</v>
      </c>
      <c r="F80" s="95">
        <v>0</v>
      </c>
      <c r="G80" s="95">
        <v>0</v>
      </c>
      <c r="H80" s="140">
        <v>0</v>
      </c>
      <c r="I80" s="243">
        <f t="shared" si="2"/>
        <v>0</v>
      </c>
    </row>
    <row r="81" spans="1:9" ht="10.5" customHeight="1" x14ac:dyDescent="0.15">
      <c r="A81" s="210"/>
      <c r="B81" s="214" t="s">
        <v>76</v>
      </c>
      <c r="C81" s="89" t="s">
        <v>77</v>
      </c>
      <c r="D81" s="95">
        <v>0</v>
      </c>
      <c r="E81" s="95">
        <v>0</v>
      </c>
      <c r="F81" s="95">
        <v>0</v>
      </c>
      <c r="G81" s="95">
        <v>0</v>
      </c>
      <c r="H81" s="140">
        <v>0</v>
      </c>
      <c r="I81" s="243">
        <f t="shared" si="2"/>
        <v>0</v>
      </c>
    </row>
    <row r="82" spans="1:9" ht="10.5" customHeight="1" x14ac:dyDescent="0.15">
      <c r="A82" s="210"/>
      <c r="B82" s="214" t="s">
        <v>1052</v>
      </c>
      <c r="C82" s="89" t="s">
        <v>78</v>
      </c>
      <c r="D82" s="95">
        <v>0</v>
      </c>
      <c r="E82" s="95">
        <v>0</v>
      </c>
      <c r="F82" s="95">
        <v>0</v>
      </c>
      <c r="G82" s="95">
        <v>0</v>
      </c>
      <c r="H82" s="140">
        <v>0</v>
      </c>
      <c r="I82" s="243">
        <f t="shared" si="2"/>
        <v>0</v>
      </c>
    </row>
    <row r="83" spans="1:9" ht="10.5" customHeight="1" x14ac:dyDescent="0.15">
      <c r="A83" s="210"/>
      <c r="B83" s="214" t="s">
        <v>79</v>
      </c>
      <c r="C83" s="89" t="s">
        <v>87</v>
      </c>
      <c r="D83" s="95">
        <v>0</v>
      </c>
      <c r="E83" s="95">
        <v>0</v>
      </c>
      <c r="F83" s="95">
        <v>0</v>
      </c>
      <c r="G83" s="95">
        <v>0</v>
      </c>
      <c r="H83" s="140">
        <v>0</v>
      </c>
      <c r="I83" s="243">
        <f t="shared" si="2"/>
        <v>0</v>
      </c>
    </row>
    <row r="84" spans="1:9" ht="10.5" customHeight="1" x14ac:dyDescent="0.15">
      <c r="A84" s="210"/>
      <c r="B84" s="214" t="s">
        <v>80</v>
      </c>
      <c r="C84" s="89" t="s">
        <v>136</v>
      </c>
      <c r="D84" s="95">
        <v>0</v>
      </c>
      <c r="E84" s="95">
        <v>0</v>
      </c>
      <c r="F84" s="95">
        <v>0</v>
      </c>
      <c r="G84" s="95">
        <v>0</v>
      </c>
      <c r="H84" s="140">
        <v>0</v>
      </c>
      <c r="I84" s="243">
        <f t="shared" si="2"/>
        <v>0</v>
      </c>
    </row>
    <row r="85" spans="1:9" ht="10.5" customHeight="1" x14ac:dyDescent="0.15">
      <c r="A85" s="210"/>
      <c r="B85" s="214" t="s">
        <v>81</v>
      </c>
      <c r="C85" s="89" t="s">
        <v>88</v>
      </c>
      <c r="D85" s="95">
        <v>0</v>
      </c>
      <c r="E85" s="95">
        <v>0</v>
      </c>
      <c r="F85" s="95">
        <v>0</v>
      </c>
      <c r="G85" s="95">
        <v>0</v>
      </c>
      <c r="H85" s="140">
        <v>0</v>
      </c>
      <c r="I85" s="243">
        <f t="shared" si="2"/>
        <v>0</v>
      </c>
    </row>
    <row r="86" spans="1:9" ht="10.5" customHeight="1" x14ac:dyDescent="0.15">
      <c r="A86" s="210"/>
      <c r="B86" s="214" t="s">
        <v>82</v>
      </c>
      <c r="C86" s="89" t="s">
        <v>89</v>
      </c>
      <c r="D86" s="95">
        <v>0</v>
      </c>
      <c r="E86" s="95">
        <v>0</v>
      </c>
      <c r="F86" s="95">
        <v>0</v>
      </c>
      <c r="G86" s="95">
        <v>0</v>
      </c>
      <c r="H86" s="140">
        <v>0</v>
      </c>
      <c r="I86" s="243">
        <f t="shared" si="2"/>
        <v>0</v>
      </c>
    </row>
    <row r="87" spans="1:9" ht="10.5" customHeight="1" x14ac:dyDescent="0.15">
      <c r="A87" s="210"/>
      <c r="B87" s="214" t="s">
        <v>83</v>
      </c>
      <c r="C87" s="89" t="s">
        <v>90</v>
      </c>
      <c r="D87" s="95">
        <v>0</v>
      </c>
      <c r="E87" s="95">
        <v>0</v>
      </c>
      <c r="F87" s="95">
        <v>0</v>
      </c>
      <c r="G87" s="95">
        <v>0</v>
      </c>
      <c r="H87" s="140">
        <v>0</v>
      </c>
      <c r="I87" s="243">
        <f t="shared" si="2"/>
        <v>0</v>
      </c>
    </row>
    <row r="88" spans="1:9" ht="10.5" customHeight="1" x14ac:dyDescent="0.15">
      <c r="A88" s="210"/>
      <c r="B88" s="214" t="s">
        <v>85</v>
      </c>
      <c r="C88" s="89" t="s">
        <v>91</v>
      </c>
      <c r="D88" s="95">
        <v>0</v>
      </c>
      <c r="E88" s="95">
        <v>0</v>
      </c>
      <c r="F88" s="95">
        <v>0</v>
      </c>
      <c r="G88" s="95">
        <v>0</v>
      </c>
      <c r="H88" s="140">
        <v>0</v>
      </c>
      <c r="I88" s="243">
        <f t="shared" si="2"/>
        <v>0</v>
      </c>
    </row>
    <row r="89" spans="1:9" ht="10.5" customHeight="1" x14ac:dyDescent="0.15">
      <c r="A89" s="210"/>
      <c r="B89" s="214" t="s">
        <v>86</v>
      </c>
      <c r="C89" s="89" t="s">
        <v>1080</v>
      </c>
      <c r="D89" s="95">
        <v>0</v>
      </c>
      <c r="E89" s="95">
        <v>0</v>
      </c>
      <c r="F89" s="95">
        <v>0</v>
      </c>
      <c r="G89" s="95">
        <v>0</v>
      </c>
      <c r="H89" s="140">
        <v>0</v>
      </c>
      <c r="I89" s="243">
        <f t="shared" si="2"/>
        <v>0</v>
      </c>
    </row>
    <row r="90" spans="1:9" ht="10.5" customHeight="1" x14ac:dyDescent="0.15">
      <c r="A90" s="210"/>
      <c r="B90" s="333" t="s">
        <v>485</v>
      </c>
      <c r="C90" s="286" t="s">
        <v>508</v>
      </c>
      <c r="D90" s="95">
        <v>0</v>
      </c>
      <c r="E90" s="95">
        <v>0</v>
      </c>
      <c r="F90" s="95">
        <v>0</v>
      </c>
      <c r="G90" s="95">
        <v>0</v>
      </c>
      <c r="H90" s="140">
        <v>0</v>
      </c>
      <c r="I90" s="243">
        <f t="shared" si="2"/>
        <v>0</v>
      </c>
    </row>
    <row r="91" spans="1:9" ht="10.5" customHeight="1" x14ac:dyDescent="0.15">
      <c r="A91" s="210"/>
      <c r="B91" s="214" t="s">
        <v>1087</v>
      </c>
      <c r="C91" s="89" t="s">
        <v>595</v>
      </c>
      <c r="D91" s="95">
        <v>0</v>
      </c>
      <c r="E91" s="95">
        <v>0</v>
      </c>
      <c r="F91" s="95">
        <v>0</v>
      </c>
      <c r="G91" s="95">
        <v>0</v>
      </c>
      <c r="H91" s="140">
        <v>0</v>
      </c>
      <c r="I91" s="243">
        <f t="shared" si="2"/>
        <v>0</v>
      </c>
    </row>
    <row r="92" spans="1:9" ht="10.5" customHeight="1" x14ac:dyDescent="0.15">
      <c r="A92" s="210"/>
      <c r="B92" s="214" t="s">
        <v>1088</v>
      </c>
      <c r="C92" s="89" t="s">
        <v>597</v>
      </c>
      <c r="D92" s="95">
        <v>0</v>
      </c>
      <c r="E92" s="95">
        <v>0</v>
      </c>
      <c r="F92" s="95">
        <v>0</v>
      </c>
      <c r="G92" s="95">
        <v>0</v>
      </c>
      <c r="H92" s="140">
        <v>0</v>
      </c>
      <c r="I92" s="243">
        <f t="shared" si="2"/>
        <v>0</v>
      </c>
    </row>
    <row r="93" spans="1:9" ht="10.5" customHeight="1" x14ac:dyDescent="0.15">
      <c r="A93" s="210"/>
      <c r="B93" s="214" t="s">
        <v>598</v>
      </c>
      <c r="C93" s="89" t="s">
        <v>603</v>
      </c>
      <c r="D93" s="95">
        <v>0</v>
      </c>
      <c r="E93" s="95">
        <v>0</v>
      </c>
      <c r="F93" s="95">
        <v>0</v>
      </c>
      <c r="G93" s="95">
        <v>0</v>
      </c>
      <c r="H93" s="140">
        <v>0</v>
      </c>
      <c r="I93" s="243">
        <f t="shared" si="2"/>
        <v>0</v>
      </c>
    </row>
    <row r="94" spans="1:9" ht="10.5" customHeight="1" x14ac:dyDescent="0.15">
      <c r="A94" s="210"/>
      <c r="B94" s="214" t="s">
        <v>599</v>
      </c>
      <c r="C94" s="89" t="s">
        <v>135</v>
      </c>
      <c r="D94" s="95">
        <v>0</v>
      </c>
      <c r="E94" s="95">
        <v>0</v>
      </c>
      <c r="F94" s="95">
        <v>0</v>
      </c>
      <c r="G94" s="95">
        <v>0</v>
      </c>
      <c r="H94" s="140">
        <v>0</v>
      </c>
      <c r="I94" s="243">
        <f t="shared" si="2"/>
        <v>0</v>
      </c>
    </row>
    <row r="95" spans="1:9" ht="10.5" customHeight="1" x14ac:dyDescent="0.15">
      <c r="A95" s="210"/>
      <c r="B95" s="214" t="s">
        <v>600</v>
      </c>
      <c r="C95" s="89" t="s">
        <v>108</v>
      </c>
      <c r="D95" s="95">
        <v>0</v>
      </c>
      <c r="E95" s="95">
        <v>0</v>
      </c>
      <c r="F95" s="95">
        <v>0</v>
      </c>
      <c r="G95" s="95">
        <v>0</v>
      </c>
      <c r="H95" s="140">
        <v>0</v>
      </c>
      <c r="I95" s="243">
        <f t="shared" si="2"/>
        <v>0</v>
      </c>
    </row>
    <row r="96" spans="1:9" ht="10.5" customHeight="1" x14ac:dyDescent="0.15">
      <c r="A96" s="210"/>
      <c r="B96" s="214" t="s">
        <v>601</v>
      </c>
      <c r="C96" s="89" t="s">
        <v>109</v>
      </c>
      <c r="D96" s="95">
        <v>0</v>
      </c>
      <c r="E96" s="95">
        <v>0</v>
      </c>
      <c r="F96" s="95">
        <v>0</v>
      </c>
      <c r="G96" s="95">
        <v>0</v>
      </c>
      <c r="H96" s="140">
        <v>0</v>
      </c>
      <c r="I96" s="243">
        <f t="shared" si="2"/>
        <v>0</v>
      </c>
    </row>
    <row r="97" spans="1:9" ht="10.5" customHeight="1" x14ac:dyDescent="0.15">
      <c r="A97" s="210"/>
      <c r="B97" s="214" t="s">
        <v>1053</v>
      </c>
      <c r="C97" s="89" t="s">
        <v>110</v>
      </c>
      <c r="D97" s="95">
        <v>0</v>
      </c>
      <c r="E97" s="95">
        <v>0</v>
      </c>
      <c r="F97" s="95">
        <v>0</v>
      </c>
      <c r="G97" s="95">
        <v>0</v>
      </c>
      <c r="H97" s="140">
        <v>0</v>
      </c>
      <c r="I97" s="243">
        <f t="shared" si="2"/>
        <v>0</v>
      </c>
    </row>
    <row r="98" spans="1:9" ht="10.5" customHeight="1" x14ac:dyDescent="0.15">
      <c r="A98" s="210"/>
      <c r="B98" s="214" t="s">
        <v>602</v>
      </c>
      <c r="C98" s="89" t="s">
        <v>111</v>
      </c>
      <c r="D98" s="95">
        <v>0</v>
      </c>
      <c r="E98" s="95">
        <v>0</v>
      </c>
      <c r="F98" s="95">
        <v>0</v>
      </c>
      <c r="G98" s="95">
        <v>0</v>
      </c>
      <c r="H98" s="140">
        <v>0</v>
      </c>
      <c r="I98" s="243">
        <f t="shared" si="2"/>
        <v>0</v>
      </c>
    </row>
    <row r="99" spans="1:9" ht="10.5" customHeight="1" x14ac:dyDescent="0.15">
      <c r="A99" s="210"/>
      <c r="B99" s="214" t="s">
        <v>1054</v>
      </c>
      <c r="C99" s="89" t="s">
        <v>114</v>
      </c>
      <c r="D99" s="95">
        <v>0</v>
      </c>
      <c r="E99" s="95">
        <v>0</v>
      </c>
      <c r="F99" s="95">
        <v>0</v>
      </c>
      <c r="G99" s="95">
        <v>0</v>
      </c>
      <c r="H99" s="140">
        <v>0</v>
      </c>
      <c r="I99" s="243">
        <f t="shared" si="2"/>
        <v>0</v>
      </c>
    </row>
    <row r="100" spans="1:9" ht="10.5" customHeight="1" x14ac:dyDescent="0.15">
      <c r="A100" s="210"/>
      <c r="B100" s="214" t="s">
        <v>451</v>
      </c>
      <c r="C100" s="89" t="s">
        <v>119</v>
      </c>
      <c r="D100" s="95">
        <v>0</v>
      </c>
      <c r="E100" s="95">
        <v>0</v>
      </c>
      <c r="F100" s="95">
        <v>0</v>
      </c>
      <c r="G100" s="95">
        <v>0</v>
      </c>
      <c r="H100" s="140">
        <v>0</v>
      </c>
      <c r="I100" s="243">
        <f t="shared" si="2"/>
        <v>0</v>
      </c>
    </row>
    <row r="101" spans="1:9" ht="10.5" customHeight="1" x14ac:dyDescent="0.15">
      <c r="A101" s="210"/>
      <c r="B101" s="214" t="s">
        <v>447</v>
      </c>
      <c r="C101" s="89" t="s">
        <v>121</v>
      </c>
      <c r="D101" s="95">
        <v>0</v>
      </c>
      <c r="E101" s="95">
        <v>0</v>
      </c>
      <c r="F101" s="95">
        <v>0</v>
      </c>
      <c r="G101" s="95">
        <v>0</v>
      </c>
      <c r="H101" s="140">
        <v>0</v>
      </c>
      <c r="I101" s="243">
        <f t="shared" si="2"/>
        <v>0</v>
      </c>
    </row>
    <row r="102" spans="1:9" ht="10.5" customHeight="1" x14ac:dyDescent="0.15">
      <c r="A102" s="210"/>
      <c r="B102" s="214" t="s">
        <v>1055</v>
      </c>
      <c r="C102" s="89" t="s">
        <v>127</v>
      </c>
      <c r="D102" s="95">
        <v>0</v>
      </c>
      <c r="E102" s="95">
        <v>0</v>
      </c>
      <c r="F102" s="95">
        <v>0</v>
      </c>
      <c r="G102" s="95">
        <v>0</v>
      </c>
      <c r="H102" s="140">
        <v>0</v>
      </c>
      <c r="I102" s="243">
        <f t="shared" si="2"/>
        <v>0</v>
      </c>
    </row>
    <row r="103" spans="1:9" ht="10.5" customHeight="1" x14ac:dyDescent="0.15">
      <c r="A103" s="210"/>
      <c r="B103" s="214" t="s">
        <v>123</v>
      </c>
      <c r="C103" s="89" t="s">
        <v>128</v>
      </c>
      <c r="D103" s="95">
        <v>0</v>
      </c>
      <c r="E103" s="95">
        <v>0</v>
      </c>
      <c r="F103" s="95">
        <v>0</v>
      </c>
      <c r="G103" s="95">
        <v>0</v>
      </c>
      <c r="H103" s="140">
        <v>0</v>
      </c>
      <c r="I103" s="243">
        <f t="shared" si="2"/>
        <v>0</v>
      </c>
    </row>
    <row r="104" spans="1:9" ht="10.5" customHeight="1" x14ac:dyDescent="0.15">
      <c r="A104" s="210"/>
      <c r="B104" s="214" t="s">
        <v>124</v>
      </c>
      <c r="C104" s="89" t="s">
        <v>129</v>
      </c>
      <c r="D104" s="95">
        <v>0</v>
      </c>
      <c r="E104" s="95">
        <v>0</v>
      </c>
      <c r="F104" s="95">
        <v>0</v>
      </c>
      <c r="G104" s="95">
        <v>0</v>
      </c>
      <c r="H104" s="140">
        <v>0</v>
      </c>
      <c r="I104" s="243">
        <f t="shared" si="2"/>
        <v>0</v>
      </c>
    </row>
    <row r="105" spans="1:9" ht="10.5" customHeight="1" x14ac:dyDescent="0.15">
      <c r="A105" s="210"/>
      <c r="B105" s="214" t="s">
        <v>125</v>
      </c>
      <c r="C105" s="89" t="s">
        <v>130</v>
      </c>
      <c r="D105" s="95">
        <v>0</v>
      </c>
      <c r="E105" s="95">
        <v>0</v>
      </c>
      <c r="F105" s="95">
        <v>0</v>
      </c>
      <c r="G105" s="95">
        <v>0</v>
      </c>
      <c r="H105" s="140">
        <v>0</v>
      </c>
      <c r="I105" s="243">
        <f t="shared" si="2"/>
        <v>0</v>
      </c>
    </row>
    <row r="106" spans="1:9" ht="10.5" customHeight="1" x14ac:dyDescent="0.15">
      <c r="A106" s="210"/>
      <c r="B106" s="214" t="s">
        <v>126</v>
      </c>
      <c r="C106" s="89" t="s">
        <v>131</v>
      </c>
      <c r="D106" s="95">
        <v>0</v>
      </c>
      <c r="E106" s="95">
        <v>0</v>
      </c>
      <c r="F106" s="95">
        <v>0</v>
      </c>
      <c r="G106" s="95">
        <v>0</v>
      </c>
      <c r="H106" s="140">
        <v>0</v>
      </c>
      <c r="I106" s="243">
        <f t="shared" si="2"/>
        <v>0</v>
      </c>
    </row>
    <row r="107" spans="1:9" ht="10.5" customHeight="1" thickBot="1" x14ac:dyDescent="0.2">
      <c r="A107" s="210"/>
      <c r="B107" s="214" t="s">
        <v>449</v>
      </c>
      <c r="C107" s="89" t="s">
        <v>132</v>
      </c>
      <c r="D107" s="92">
        <v>0</v>
      </c>
      <c r="E107" s="92">
        <v>0</v>
      </c>
      <c r="F107" s="92">
        <v>0</v>
      </c>
      <c r="G107" s="92">
        <v>0</v>
      </c>
      <c r="H107" s="140">
        <v>0</v>
      </c>
      <c r="I107" s="243">
        <f t="shared" si="2"/>
        <v>0</v>
      </c>
    </row>
    <row r="108" spans="1:9" ht="10.5" customHeight="1" thickTop="1" thickBot="1" x14ac:dyDescent="0.2">
      <c r="A108" s="210"/>
      <c r="B108" s="214"/>
      <c r="C108" s="89" t="s">
        <v>204</v>
      </c>
      <c r="D108" s="111">
        <f>SUM(D76:D107)</f>
        <v>0</v>
      </c>
      <c r="E108" s="111">
        <f>SUM(E76:E107)</f>
        <v>0</v>
      </c>
      <c r="F108" s="111">
        <f>SUM(F76:F107)</f>
        <v>0</v>
      </c>
      <c r="G108" s="111">
        <f>SUM(G76:G107)</f>
        <v>0</v>
      </c>
      <c r="H108" s="111">
        <f>SUM(H76:H107)</f>
        <v>0</v>
      </c>
      <c r="I108" s="111">
        <f>SUM(G108+H108)</f>
        <v>0</v>
      </c>
    </row>
    <row r="109" spans="1:9" ht="10.5" customHeight="1" thickTop="1" x14ac:dyDescent="0.15">
      <c r="A109" s="210"/>
      <c r="B109" s="214"/>
      <c r="C109" s="89"/>
      <c r="D109" s="3"/>
      <c r="E109" s="3"/>
      <c r="F109" s="3"/>
      <c r="G109" s="3"/>
      <c r="I109" s="105"/>
    </row>
    <row r="110" spans="1:9" ht="10.5" customHeight="1" x14ac:dyDescent="0.15">
      <c r="A110" s="210" t="s">
        <v>459</v>
      </c>
      <c r="C110" s="89"/>
      <c r="D110" s="3"/>
      <c r="E110" s="3"/>
      <c r="F110" s="3"/>
      <c r="G110" s="3"/>
      <c r="I110" s="105"/>
    </row>
    <row r="111" spans="1:9" x14ac:dyDescent="0.15">
      <c r="B111" s="214" t="s">
        <v>1048</v>
      </c>
      <c r="C111" s="89" t="s">
        <v>1186</v>
      </c>
      <c r="D111" s="95">
        <v>0</v>
      </c>
      <c r="E111" s="95">
        <v>0</v>
      </c>
      <c r="F111" s="95">
        <v>0</v>
      </c>
      <c r="G111" s="95">
        <v>0</v>
      </c>
      <c r="H111" s="97">
        <v>0</v>
      </c>
      <c r="I111" s="240">
        <f>SUM(G111+H111)</f>
        <v>0</v>
      </c>
    </row>
    <row r="112" spans="1:9" x14ac:dyDescent="0.15">
      <c r="A112" s="89"/>
      <c r="B112" s="214" t="s">
        <v>1049</v>
      </c>
      <c r="C112" s="89" t="s">
        <v>1474</v>
      </c>
      <c r="D112" s="95">
        <v>0</v>
      </c>
      <c r="E112" s="95">
        <v>0</v>
      </c>
      <c r="F112" s="95">
        <v>0</v>
      </c>
      <c r="G112" s="95">
        <v>0</v>
      </c>
      <c r="H112" s="97">
        <v>0</v>
      </c>
      <c r="I112" s="240">
        <f>SUM(G112+H112)</f>
        <v>0</v>
      </c>
    </row>
    <row r="113" spans="1:9" ht="10.5" customHeight="1" x14ac:dyDescent="0.15">
      <c r="A113" s="210"/>
      <c r="B113" s="214" t="s">
        <v>1050</v>
      </c>
      <c r="C113" s="89" t="s">
        <v>72</v>
      </c>
      <c r="D113" s="95">
        <v>0</v>
      </c>
      <c r="E113" s="95">
        <v>0</v>
      </c>
      <c r="F113" s="95">
        <v>0</v>
      </c>
      <c r="G113" s="95">
        <v>0</v>
      </c>
      <c r="H113" s="140">
        <v>0</v>
      </c>
      <c r="I113" s="243">
        <f t="shared" ref="I113:I136" si="3">SUM(G113+H113)</f>
        <v>0</v>
      </c>
    </row>
    <row r="114" spans="1:9" ht="10.5" customHeight="1" x14ac:dyDescent="0.15">
      <c r="A114" s="210"/>
      <c r="B114" s="214" t="s">
        <v>1051</v>
      </c>
      <c r="C114" s="89" t="s">
        <v>73</v>
      </c>
      <c r="D114" s="95">
        <v>0</v>
      </c>
      <c r="E114" s="95">
        <v>0</v>
      </c>
      <c r="F114" s="95">
        <v>0</v>
      </c>
      <c r="G114" s="95">
        <v>0</v>
      </c>
      <c r="H114" s="140">
        <v>0</v>
      </c>
      <c r="I114" s="243">
        <f t="shared" si="3"/>
        <v>0</v>
      </c>
    </row>
    <row r="115" spans="1:9" ht="10.5" customHeight="1" x14ac:dyDescent="0.15">
      <c r="A115" s="210"/>
      <c r="B115" s="214" t="s">
        <v>74</v>
      </c>
      <c r="C115" s="89" t="s">
        <v>75</v>
      </c>
      <c r="D115" s="95">
        <v>0</v>
      </c>
      <c r="E115" s="95">
        <v>0</v>
      </c>
      <c r="F115" s="95">
        <v>0</v>
      </c>
      <c r="G115" s="95">
        <v>0</v>
      </c>
      <c r="H115" s="140">
        <v>0</v>
      </c>
      <c r="I115" s="243">
        <f t="shared" si="3"/>
        <v>0</v>
      </c>
    </row>
    <row r="116" spans="1:9" ht="10.5" customHeight="1" x14ac:dyDescent="0.15">
      <c r="A116" s="210"/>
      <c r="B116" s="214" t="s">
        <v>76</v>
      </c>
      <c r="C116" s="89" t="s">
        <v>77</v>
      </c>
      <c r="D116" s="95">
        <v>0</v>
      </c>
      <c r="E116" s="95">
        <v>0</v>
      </c>
      <c r="F116" s="95">
        <v>0</v>
      </c>
      <c r="G116" s="95">
        <v>0</v>
      </c>
      <c r="H116" s="140">
        <v>0</v>
      </c>
      <c r="I116" s="243">
        <f t="shared" si="3"/>
        <v>0</v>
      </c>
    </row>
    <row r="117" spans="1:9" ht="10.5" customHeight="1" x14ac:dyDescent="0.15">
      <c r="A117" s="210"/>
      <c r="B117" s="214" t="s">
        <v>1052</v>
      </c>
      <c r="C117" s="89" t="s">
        <v>78</v>
      </c>
      <c r="D117" s="95">
        <v>0</v>
      </c>
      <c r="E117" s="95">
        <v>0</v>
      </c>
      <c r="F117" s="95">
        <v>0</v>
      </c>
      <c r="G117" s="95">
        <v>0</v>
      </c>
      <c r="H117" s="140">
        <v>0</v>
      </c>
      <c r="I117" s="243">
        <f t="shared" si="3"/>
        <v>0</v>
      </c>
    </row>
    <row r="118" spans="1:9" ht="10.5" customHeight="1" x14ac:dyDescent="0.15">
      <c r="A118" s="210"/>
      <c r="B118" s="333" t="s">
        <v>485</v>
      </c>
      <c r="C118" s="286" t="s">
        <v>508</v>
      </c>
      <c r="D118" s="95">
        <v>0</v>
      </c>
      <c r="E118" s="95">
        <v>0</v>
      </c>
      <c r="F118" s="95">
        <v>0</v>
      </c>
      <c r="G118" s="95">
        <v>0</v>
      </c>
      <c r="H118" s="140">
        <v>0</v>
      </c>
      <c r="I118" s="243">
        <f t="shared" si="3"/>
        <v>0</v>
      </c>
    </row>
    <row r="119" spans="1:9" ht="10.5" customHeight="1" x14ac:dyDescent="0.15">
      <c r="A119" s="210"/>
      <c r="B119" s="214" t="s">
        <v>1087</v>
      </c>
      <c r="C119" s="89" t="s">
        <v>595</v>
      </c>
      <c r="D119" s="95">
        <v>0</v>
      </c>
      <c r="E119" s="95">
        <v>0</v>
      </c>
      <c r="F119" s="95">
        <v>0</v>
      </c>
      <c r="G119" s="95">
        <v>0</v>
      </c>
      <c r="H119" s="140">
        <v>0</v>
      </c>
      <c r="I119" s="243">
        <f t="shared" si="3"/>
        <v>0</v>
      </c>
    </row>
    <row r="120" spans="1:9" ht="10.5" customHeight="1" x14ac:dyDescent="0.15">
      <c r="A120" s="210"/>
      <c r="B120" s="214" t="s">
        <v>1088</v>
      </c>
      <c r="C120" s="89" t="s">
        <v>597</v>
      </c>
      <c r="D120" s="95">
        <v>0</v>
      </c>
      <c r="E120" s="95">
        <v>0</v>
      </c>
      <c r="F120" s="95">
        <v>0</v>
      </c>
      <c r="G120" s="95">
        <v>0</v>
      </c>
      <c r="H120" s="140">
        <v>0</v>
      </c>
      <c r="I120" s="243">
        <f t="shared" si="3"/>
        <v>0</v>
      </c>
    </row>
    <row r="121" spans="1:9" ht="10.5" customHeight="1" x14ac:dyDescent="0.15">
      <c r="A121" s="210"/>
      <c r="B121" s="214" t="s">
        <v>598</v>
      </c>
      <c r="C121" s="89" t="s">
        <v>603</v>
      </c>
      <c r="D121" s="95">
        <v>0</v>
      </c>
      <c r="E121" s="95">
        <v>0</v>
      </c>
      <c r="F121" s="95">
        <v>0</v>
      </c>
      <c r="G121" s="95">
        <v>0</v>
      </c>
      <c r="H121" s="140">
        <v>0</v>
      </c>
      <c r="I121" s="243">
        <f t="shared" si="3"/>
        <v>0</v>
      </c>
    </row>
    <row r="122" spans="1:9" ht="10.5" customHeight="1" x14ac:dyDescent="0.15">
      <c r="A122" s="210"/>
      <c r="B122" s="214" t="s">
        <v>599</v>
      </c>
      <c r="C122" s="89" t="s">
        <v>135</v>
      </c>
      <c r="D122" s="95">
        <v>0</v>
      </c>
      <c r="E122" s="95">
        <v>0</v>
      </c>
      <c r="F122" s="95">
        <v>0</v>
      </c>
      <c r="G122" s="95">
        <v>0</v>
      </c>
      <c r="H122" s="140">
        <v>0</v>
      </c>
      <c r="I122" s="243">
        <f t="shared" si="3"/>
        <v>0</v>
      </c>
    </row>
    <row r="123" spans="1:9" ht="10.5" customHeight="1" x14ac:dyDescent="0.15">
      <c r="A123" s="210"/>
      <c r="B123" s="214" t="s">
        <v>600</v>
      </c>
      <c r="C123" s="89" t="s">
        <v>108</v>
      </c>
      <c r="D123" s="95">
        <v>0</v>
      </c>
      <c r="E123" s="95">
        <v>0</v>
      </c>
      <c r="F123" s="95">
        <v>0</v>
      </c>
      <c r="G123" s="95">
        <v>0</v>
      </c>
      <c r="H123" s="140">
        <v>0</v>
      </c>
      <c r="I123" s="243">
        <f t="shared" si="3"/>
        <v>0</v>
      </c>
    </row>
    <row r="124" spans="1:9" ht="10.5" customHeight="1" x14ac:dyDescent="0.15">
      <c r="A124" s="210"/>
      <c r="B124" s="214" t="s">
        <v>601</v>
      </c>
      <c r="C124" s="89" t="s">
        <v>109</v>
      </c>
      <c r="D124" s="95">
        <v>0</v>
      </c>
      <c r="E124" s="95">
        <v>0</v>
      </c>
      <c r="F124" s="95">
        <v>0</v>
      </c>
      <c r="G124" s="95">
        <v>0</v>
      </c>
      <c r="H124" s="140">
        <v>0</v>
      </c>
      <c r="I124" s="243">
        <f t="shared" si="3"/>
        <v>0</v>
      </c>
    </row>
    <row r="125" spans="1:9" ht="10.5" customHeight="1" x14ac:dyDescent="0.15">
      <c r="A125" s="210"/>
      <c r="B125" s="214" t="s">
        <v>244</v>
      </c>
      <c r="C125" s="89" t="s">
        <v>340</v>
      </c>
      <c r="D125" s="95">
        <v>0</v>
      </c>
      <c r="E125" s="95">
        <v>0</v>
      </c>
      <c r="F125" s="95">
        <v>0</v>
      </c>
      <c r="G125" s="95">
        <v>0</v>
      </c>
      <c r="H125" s="140">
        <v>0</v>
      </c>
      <c r="I125" s="243">
        <f t="shared" si="3"/>
        <v>0</v>
      </c>
    </row>
    <row r="126" spans="1:9" ht="10.5" customHeight="1" x14ac:dyDescent="0.15">
      <c r="A126" s="210"/>
      <c r="B126" s="214" t="s">
        <v>1053</v>
      </c>
      <c r="C126" s="89" t="s">
        <v>110</v>
      </c>
      <c r="D126" s="95">
        <v>0</v>
      </c>
      <c r="E126" s="95">
        <v>0</v>
      </c>
      <c r="F126" s="95">
        <v>0</v>
      </c>
      <c r="G126" s="95">
        <v>0</v>
      </c>
      <c r="H126" s="140">
        <v>0</v>
      </c>
      <c r="I126" s="243">
        <f t="shared" si="3"/>
        <v>0</v>
      </c>
    </row>
    <row r="127" spans="1:9" ht="10.5" customHeight="1" x14ac:dyDescent="0.15">
      <c r="A127" s="210"/>
      <c r="B127" s="214" t="s">
        <v>602</v>
      </c>
      <c r="C127" s="89" t="s">
        <v>111</v>
      </c>
      <c r="D127" s="95">
        <v>0</v>
      </c>
      <c r="E127" s="95">
        <v>0</v>
      </c>
      <c r="F127" s="95">
        <v>0</v>
      </c>
      <c r="G127" s="95">
        <v>0</v>
      </c>
      <c r="H127" s="140">
        <v>0</v>
      </c>
      <c r="I127" s="243">
        <f t="shared" si="3"/>
        <v>0</v>
      </c>
    </row>
    <row r="128" spans="1:9" ht="10.5" customHeight="1" x14ac:dyDescent="0.15">
      <c r="A128" s="210"/>
      <c r="B128" s="214" t="s">
        <v>1054</v>
      </c>
      <c r="C128" s="89" t="s">
        <v>114</v>
      </c>
      <c r="D128" s="95">
        <v>0</v>
      </c>
      <c r="E128" s="95">
        <v>0</v>
      </c>
      <c r="F128" s="95">
        <v>0</v>
      </c>
      <c r="G128" s="95">
        <v>0</v>
      </c>
      <c r="H128" s="140">
        <v>0</v>
      </c>
      <c r="I128" s="243">
        <f t="shared" si="3"/>
        <v>0</v>
      </c>
    </row>
    <row r="129" spans="1:9" ht="10.5" customHeight="1" x14ac:dyDescent="0.15">
      <c r="A129" s="210"/>
      <c r="B129" s="214" t="s">
        <v>451</v>
      </c>
      <c r="C129" s="89" t="s">
        <v>119</v>
      </c>
      <c r="D129" s="95">
        <v>0</v>
      </c>
      <c r="E129" s="95">
        <v>0</v>
      </c>
      <c r="F129" s="95">
        <v>0</v>
      </c>
      <c r="G129" s="95">
        <v>0</v>
      </c>
      <c r="H129" s="140">
        <v>0</v>
      </c>
      <c r="I129" s="243">
        <f t="shared" si="3"/>
        <v>0</v>
      </c>
    </row>
    <row r="130" spans="1:9" ht="10.5" customHeight="1" x14ac:dyDescent="0.15">
      <c r="A130" s="210"/>
      <c r="B130" s="214" t="s">
        <v>447</v>
      </c>
      <c r="C130" s="89" t="s">
        <v>121</v>
      </c>
      <c r="D130" s="95">
        <v>0</v>
      </c>
      <c r="E130" s="95">
        <v>0</v>
      </c>
      <c r="F130" s="95">
        <v>0</v>
      </c>
      <c r="G130" s="95">
        <v>0</v>
      </c>
      <c r="H130" s="140">
        <v>0</v>
      </c>
      <c r="I130" s="243">
        <f t="shared" si="3"/>
        <v>0</v>
      </c>
    </row>
    <row r="131" spans="1:9" ht="10.5" customHeight="1" x14ac:dyDescent="0.15">
      <c r="A131" s="210"/>
      <c r="B131" s="214" t="s">
        <v>1055</v>
      </c>
      <c r="C131" s="89" t="s">
        <v>127</v>
      </c>
      <c r="D131" s="95">
        <v>0</v>
      </c>
      <c r="E131" s="95">
        <v>0</v>
      </c>
      <c r="F131" s="95">
        <v>0</v>
      </c>
      <c r="G131" s="95">
        <v>0</v>
      </c>
      <c r="H131" s="140">
        <v>0</v>
      </c>
      <c r="I131" s="243">
        <f t="shared" si="3"/>
        <v>0</v>
      </c>
    </row>
    <row r="132" spans="1:9" ht="10.5" customHeight="1" x14ac:dyDescent="0.15">
      <c r="A132" s="210"/>
      <c r="B132" s="214" t="s">
        <v>123</v>
      </c>
      <c r="C132" s="89" t="s">
        <v>128</v>
      </c>
      <c r="D132" s="95">
        <v>0</v>
      </c>
      <c r="E132" s="95">
        <v>0</v>
      </c>
      <c r="F132" s="95">
        <v>0</v>
      </c>
      <c r="G132" s="95">
        <v>0</v>
      </c>
      <c r="H132" s="140">
        <v>0</v>
      </c>
      <c r="I132" s="243">
        <f t="shared" si="3"/>
        <v>0</v>
      </c>
    </row>
    <row r="133" spans="1:9" ht="10.5" customHeight="1" x14ac:dyDescent="0.15">
      <c r="A133" s="210"/>
      <c r="B133" s="214" t="s">
        <v>124</v>
      </c>
      <c r="C133" s="89" t="s">
        <v>129</v>
      </c>
      <c r="D133" s="95">
        <v>0</v>
      </c>
      <c r="E133" s="95">
        <v>0</v>
      </c>
      <c r="F133" s="95">
        <v>0</v>
      </c>
      <c r="G133" s="95">
        <v>0</v>
      </c>
      <c r="H133" s="140">
        <v>0</v>
      </c>
      <c r="I133" s="243">
        <f t="shared" si="3"/>
        <v>0</v>
      </c>
    </row>
    <row r="134" spans="1:9" ht="10.5" customHeight="1" x14ac:dyDescent="0.15">
      <c r="A134" s="210"/>
      <c r="B134" s="214" t="s">
        <v>125</v>
      </c>
      <c r="C134" s="89" t="s">
        <v>130</v>
      </c>
      <c r="D134" s="95">
        <v>0</v>
      </c>
      <c r="E134" s="95">
        <v>0</v>
      </c>
      <c r="F134" s="95">
        <v>0</v>
      </c>
      <c r="G134" s="95">
        <v>0</v>
      </c>
      <c r="H134" s="140">
        <v>0</v>
      </c>
      <c r="I134" s="243">
        <f t="shared" si="3"/>
        <v>0</v>
      </c>
    </row>
    <row r="135" spans="1:9" ht="10.5" customHeight="1" x14ac:dyDescent="0.15">
      <c r="A135" s="210"/>
      <c r="B135" s="214" t="s">
        <v>126</v>
      </c>
      <c r="C135" s="89" t="s">
        <v>131</v>
      </c>
      <c r="D135" s="95">
        <v>0</v>
      </c>
      <c r="E135" s="95">
        <v>0</v>
      </c>
      <c r="F135" s="95">
        <v>0</v>
      </c>
      <c r="G135" s="95">
        <v>0</v>
      </c>
      <c r="H135" s="140">
        <v>0</v>
      </c>
      <c r="I135" s="243">
        <f t="shared" si="3"/>
        <v>0</v>
      </c>
    </row>
    <row r="136" spans="1:9" ht="10.5" customHeight="1" thickBot="1" x14ac:dyDescent="0.2">
      <c r="A136" s="210"/>
      <c r="B136" s="214" t="s">
        <v>449</v>
      </c>
      <c r="C136" s="89" t="s">
        <v>132</v>
      </c>
      <c r="D136" s="92">
        <v>0</v>
      </c>
      <c r="E136" s="92">
        <v>0</v>
      </c>
      <c r="F136" s="92">
        <v>0</v>
      </c>
      <c r="G136" s="92">
        <v>0</v>
      </c>
      <c r="H136" s="140">
        <v>0</v>
      </c>
      <c r="I136" s="243">
        <f t="shared" si="3"/>
        <v>0</v>
      </c>
    </row>
    <row r="137" spans="1:9" ht="10.5" customHeight="1" thickTop="1" thickBot="1" x14ac:dyDescent="0.2">
      <c r="A137" s="210"/>
      <c r="B137" s="214"/>
      <c r="C137" s="89" t="s">
        <v>460</v>
      </c>
      <c r="D137" s="111">
        <f>SUM(D111:D136)</f>
        <v>0</v>
      </c>
      <c r="E137" s="111">
        <f>SUM(E111:E136)</f>
        <v>0</v>
      </c>
      <c r="F137" s="111">
        <f>SUM(F111:F136)</f>
        <v>0</v>
      </c>
      <c r="G137" s="111">
        <f>SUM(G111:G136)</f>
        <v>0</v>
      </c>
      <c r="H137" s="111">
        <f>SUM(H111:H136)</f>
        <v>0</v>
      </c>
      <c r="I137" s="111">
        <f>SUM(G137+H137)</f>
        <v>0</v>
      </c>
    </row>
    <row r="138" spans="1:9" ht="10.5" customHeight="1" thickTop="1" x14ac:dyDescent="0.15">
      <c r="A138" s="210"/>
      <c r="B138" s="214"/>
      <c r="C138" s="89"/>
      <c r="D138" s="3"/>
      <c r="E138" s="3"/>
      <c r="F138" s="3"/>
      <c r="G138" s="3"/>
      <c r="H138" s="3"/>
      <c r="I138" s="128"/>
    </row>
    <row r="139" spans="1:9" ht="10.5" customHeight="1" x14ac:dyDescent="0.15">
      <c r="A139" s="210" t="s">
        <v>1304</v>
      </c>
      <c r="C139" s="89"/>
      <c r="D139" s="3"/>
      <c r="E139" s="3"/>
      <c r="F139" s="3"/>
      <c r="G139" s="3"/>
      <c r="I139" s="105"/>
    </row>
    <row r="140" spans="1:9" x14ac:dyDescent="0.15">
      <c r="B140" s="214" t="s">
        <v>1048</v>
      </c>
      <c r="C140" s="89" t="s">
        <v>1186</v>
      </c>
      <c r="D140" s="95">
        <v>0</v>
      </c>
      <c r="E140" s="95">
        <v>0</v>
      </c>
      <c r="F140" s="95">
        <v>0</v>
      </c>
      <c r="G140" s="95">
        <v>0</v>
      </c>
      <c r="H140" s="97">
        <v>0</v>
      </c>
      <c r="I140" s="240">
        <f>SUM(G140+H140)</f>
        <v>0</v>
      </c>
    </row>
    <row r="141" spans="1:9" x14ac:dyDescent="0.15">
      <c r="A141" s="89"/>
      <c r="B141" s="214" t="s">
        <v>1049</v>
      </c>
      <c r="C141" s="89" t="s">
        <v>1474</v>
      </c>
      <c r="D141" s="95">
        <v>0</v>
      </c>
      <c r="E141" s="95">
        <v>0</v>
      </c>
      <c r="F141" s="95">
        <v>0</v>
      </c>
      <c r="G141" s="95">
        <v>0</v>
      </c>
      <c r="H141" s="97">
        <v>0</v>
      </c>
      <c r="I141" s="240">
        <f>SUM(G141+H141)</f>
        <v>0</v>
      </c>
    </row>
    <row r="142" spans="1:9" ht="10.5" customHeight="1" x14ac:dyDescent="0.15">
      <c r="A142" s="210"/>
      <c r="B142" s="214" t="s">
        <v>1050</v>
      </c>
      <c r="C142" s="89" t="s">
        <v>72</v>
      </c>
      <c r="D142" s="95">
        <v>0</v>
      </c>
      <c r="E142" s="95">
        <v>0</v>
      </c>
      <c r="F142" s="95">
        <v>0</v>
      </c>
      <c r="G142" s="95">
        <v>0</v>
      </c>
      <c r="H142" s="140">
        <v>0</v>
      </c>
      <c r="I142" s="243">
        <f t="shared" ref="I142:I165" si="4">SUM(G142+H142)</f>
        <v>0</v>
      </c>
    </row>
    <row r="143" spans="1:9" ht="10.5" customHeight="1" x14ac:dyDescent="0.15">
      <c r="A143" s="210"/>
      <c r="B143" s="214" t="s">
        <v>1051</v>
      </c>
      <c r="C143" s="89" t="s">
        <v>73</v>
      </c>
      <c r="D143" s="95">
        <v>0</v>
      </c>
      <c r="E143" s="95">
        <v>0</v>
      </c>
      <c r="F143" s="95">
        <v>0</v>
      </c>
      <c r="G143" s="95">
        <v>0</v>
      </c>
      <c r="H143" s="140">
        <v>0</v>
      </c>
      <c r="I143" s="243">
        <f t="shared" si="4"/>
        <v>0</v>
      </c>
    </row>
    <row r="144" spans="1:9" ht="10.5" customHeight="1" x14ac:dyDescent="0.15">
      <c r="A144" s="210"/>
      <c r="B144" s="214" t="s">
        <v>74</v>
      </c>
      <c r="C144" s="89" t="s">
        <v>75</v>
      </c>
      <c r="D144" s="95">
        <v>0</v>
      </c>
      <c r="E144" s="95">
        <v>0</v>
      </c>
      <c r="F144" s="95">
        <v>0</v>
      </c>
      <c r="G144" s="95">
        <v>0</v>
      </c>
      <c r="H144" s="140">
        <v>0</v>
      </c>
      <c r="I144" s="243">
        <f t="shared" si="4"/>
        <v>0</v>
      </c>
    </row>
    <row r="145" spans="1:9" ht="10.5" customHeight="1" x14ac:dyDescent="0.15">
      <c r="A145" s="210"/>
      <c r="B145" s="214" t="s">
        <v>76</v>
      </c>
      <c r="C145" s="89" t="s">
        <v>77</v>
      </c>
      <c r="D145" s="95">
        <v>0</v>
      </c>
      <c r="E145" s="95">
        <v>0</v>
      </c>
      <c r="F145" s="95">
        <v>0</v>
      </c>
      <c r="G145" s="95">
        <v>0</v>
      </c>
      <c r="H145" s="140">
        <v>0</v>
      </c>
      <c r="I145" s="243">
        <f t="shared" si="4"/>
        <v>0</v>
      </c>
    </row>
    <row r="146" spans="1:9" ht="10.5" customHeight="1" x14ac:dyDescent="0.15">
      <c r="A146" s="210"/>
      <c r="B146" s="214" t="s">
        <v>1052</v>
      </c>
      <c r="C146" s="89" t="s">
        <v>78</v>
      </c>
      <c r="D146" s="95">
        <v>0</v>
      </c>
      <c r="E146" s="95">
        <v>0</v>
      </c>
      <c r="F146" s="95">
        <v>0</v>
      </c>
      <c r="G146" s="95">
        <v>0</v>
      </c>
      <c r="H146" s="140">
        <v>0</v>
      </c>
      <c r="I146" s="243">
        <f t="shared" si="4"/>
        <v>0</v>
      </c>
    </row>
    <row r="147" spans="1:9" ht="10.5" customHeight="1" x14ac:dyDescent="0.15">
      <c r="A147" s="210"/>
      <c r="B147" s="333" t="s">
        <v>485</v>
      </c>
      <c r="C147" s="286" t="s">
        <v>508</v>
      </c>
      <c r="D147" s="95">
        <v>0</v>
      </c>
      <c r="E147" s="95">
        <v>0</v>
      </c>
      <c r="F147" s="95">
        <v>0</v>
      </c>
      <c r="G147" s="95">
        <v>0</v>
      </c>
      <c r="H147" s="140">
        <v>0</v>
      </c>
      <c r="I147" s="243">
        <f t="shared" si="4"/>
        <v>0</v>
      </c>
    </row>
    <row r="148" spans="1:9" ht="10.5" customHeight="1" x14ac:dyDescent="0.15">
      <c r="A148" s="210"/>
      <c r="B148" s="214" t="s">
        <v>1087</v>
      </c>
      <c r="C148" s="89" t="s">
        <v>595</v>
      </c>
      <c r="D148" s="95">
        <v>0</v>
      </c>
      <c r="E148" s="95">
        <v>0</v>
      </c>
      <c r="F148" s="95">
        <v>0</v>
      </c>
      <c r="G148" s="95">
        <v>0</v>
      </c>
      <c r="H148" s="140">
        <v>0</v>
      </c>
      <c r="I148" s="243">
        <f t="shared" si="4"/>
        <v>0</v>
      </c>
    </row>
    <row r="149" spans="1:9" ht="10.5" customHeight="1" x14ac:dyDescent="0.15">
      <c r="A149" s="210"/>
      <c r="B149" s="214" t="s">
        <v>1088</v>
      </c>
      <c r="C149" s="89" t="s">
        <v>597</v>
      </c>
      <c r="D149" s="95">
        <v>0</v>
      </c>
      <c r="E149" s="95">
        <v>0</v>
      </c>
      <c r="F149" s="95">
        <v>0</v>
      </c>
      <c r="G149" s="95">
        <v>0</v>
      </c>
      <c r="H149" s="140">
        <v>0</v>
      </c>
      <c r="I149" s="243">
        <f t="shared" si="4"/>
        <v>0</v>
      </c>
    </row>
    <row r="150" spans="1:9" ht="10.5" customHeight="1" x14ac:dyDescent="0.15">
      <c r="A150" s="210"/>
      <c r="B150" s="214" t="s">
        <v>598</v>
      </c>
      <c r="C150" s="89" t="s">
        <v>603</v>
      </c>
      <c r="D150" s="95">
        <v>0</v>
      </c>
      <c r="E150" s="95">
        <v>0</v>
      </c>
      <c r="F150" s="95">
        <v>0</v>
      </c>
      <c r="G150" s="95">
        <v>0</v>
      </c>
      <c r="H150" s="140">
        <v>0</v>
      </c>
      <c r="I150" s="243">
        <f t="shared" si="4"/>
        <v>0</v>
      </c>
    </row>
    <row r="151" spans="1:9" ht="10.5" customHeight="1" x14ac:dyDescent="0.15">
      <c r="A151" s="210"/>
      <c r="B151" s="214" t="s">
        <v>599</v>
      </c>
      <c r="C151" s="89" t="s">
        <v>135</v>
      </c>
      <c r="D151" s="95">
        <v>0</v>
      </c>
      <c r="E151" s="95">
        <v>0</v>
      </c>
      <c r="F151" s="95">
        <v>0</v>
      </c>
      <c r="G151" s="95">
        <v>0</v>
      </c>
      <c r="H151" s="140">
        <v>0</v>
      </c>
      <c r="I151" s="243">
        <f t="shared" si="4"/>
        <v>0</v>
      </c>
    </row>
    <row r="152" spans="1:9" ht="10.5" customHeight="1" x14ac:dyDescent="0.15">
      <c r="A152" s="210"/>
      <c r="B152" s="214" t="s">
        <v>600</v>
      </c>
      <c r="C152" s="89" t="s">
        <v>108</v>
      </c>
      <c r="D152" s="95">
        <v>0</v>
      </c>
      <c r="E152" s="95">
        <v>0</v>
      </c>
      <c r="F152" s="95">
        <v>0</v>
      </c>
      <c r="G152" s="95">
        <v>0</v>
      </c>
      <c r="H152" s="140">
        <v>0</v>
      </c>
      <c r="I152" s="243">
        <f t="shared" si="4"/>
        <v>0</v>
      </c>
    </row>
    <row r="153" spans="1:9" ht="10.5" customHeight="1" x14ac:dyDescent="0.15">
      <c r="A153" s="210"/>
      <c r="B153" s="214" t="s">
        <v>601</v>
      </c>
      <c r="C153" s="89" t="s">
        <v>109</v>
      </c>
      <c r="D153" s="95">
        <v>0</v>
      </c>
      <c r="E153" s="95">
        <v>0</v>
      </c>
      <c r="F153" s="95">
        <v>0</v>
      </c>
      <c r="G153" s="95">
        <v>0</v>
      </c>
      <c r="H153" s="140">
        <v>0</v>
      </c>
      <c r="I153" s="243">
        <f t="shared" si="4"/>
        <v>0</v>
      </c>
    </row>
    <row r="154" spans="1:9" ht="10.5" customHeight="1" x14ac:dyDescent="0.15">
      <c r="A154" s="210"/>
      <c r="B154" s="214" t="s">
        <v>244</v>
      </c>
      <c r="C154" s="89" t="s">
        <v>340</v>
      </c>
      <c r="D154" s="95">
        <v>0</v>
      </c>
      <c r="E154" s="95">
        <v>0</v>
      </c>
      <c r="F154" s="95">
        <v>0</v>
      </c>
      <c r="G154" s="95">
        <v>0</v>
      </c>
      <c r="H154" s="140">
        <v>0</v>
      </c>
      <c r="I154" s="243">
        <f t="shared" si="4"/>
        <v>0</v>
      </c>
    </row>
    <row r="155" spans="1:9" ht="10.5" customHeight="1" x14ac:dyDescent="0.15">
      <c r="A155" s="210"/>
      <c r="B155" s="214" t="s">
        <v>1053</v>
      </c>
      <c r="C155" s="89" t="s">
        <v>110</v>
      </c>
      <c r="D155" s="95">
        <v>0</v>
      </c>
      <c r="E155" s="95">
        <v>0</v>
      </c>
      <c r="F155" s="95">
        <v>0</v>
      </c>
      <c r="G155" s="95">
        <v>0</v>
      </c>
      <c r="H155" s="140">
        <v>0</v>
      </c>
      <c r="I155" s="243">
        <f t="shared" si="4"/>
        <v>0</v>
      </c>
    </row>
    <row r="156" spans="1:9" ht="10.5" customHeight="1" x14ac:dyDescent="0.15">
      <c r="A156" s="210"/>
      <c r="B156" s="214" t="s">
        <v>602</v>
      </c>
      <c r="C156" s="89" t="s">
        <v>111</v>
      </c>
      <c r="D156" s="95">
        <v>0</v>
      </c>
      <c r="E156" s="95">
        <v>0</v>
      </c>
      <c r="F156" s="95">
        <v>0</v>
      </c>
      <c r="G156" s="95">
        <v>0</v>
      </c>
      <c r="H156" s="140">
        <v>0</v>
      </c>
      <c r="I156" s="243">
        <f t="shared" si="4"/>
        <v>0</v>
      </c>
    </row>
    <row r="157" spans="1:9" ht="10.5" customHeight="1" x14ac:dyDescent="0.15">
      <c r="A157" s="210"/>
      <c r="B157" s="214" t="s">
        <v>1054</v>
      </c>
      <c r="C157" s="89" t="s">
        <v>114</v>
      </c>
      <c r="D157" s="95">
        <v>0</v>
      </c>
      <c r="E157" s="95">
        <v>0</v>
      </c>
      <c r="F157" s="95">
        <v>0</v>
      </c>
      <c r="G157" s="95">
        <v>0</v>
      </c>
      <c r="H157" s="140">
        <v>0</v>
      </c>
      <c r="I157" s="243">
        <f t="shared" si="4"/>
        <v>0</v>
      </c>
    </row>
    <row r="158" spans="1:9" ht="10.5" customHeight="1" x14ac:dyDescent="0.15">
      <c r="A158" s="210"/>
      <c r="B158" s="214" t="s">
        <v>451</v>
      </c>
      <c r="C158" s="89" t="s">
        <v>119</v>
      </c>
      <c r="D158" s="95">
        <v>0</v>
      </c>
      <c r="E158" s="95">
        <v>0</v>
      </c>
      <c r="F158" s="95">
        <v>0</v>
      </c>
      <c r="G158" s="95">
        <v>0</v>
      </c>
      <c r="H158" s="140">
        <v>0</v>
      </c>
      <c r="I158" s="243">
        <f t="shared" si="4"/>
        <v>0</v>
      </c>
    </row>
    <row r="159" spans="1:9" ht="10.5" customHeight="1" x14ac:dyDescent="0.15">
      <c r="A159" s="210"/>
      <c r="B159" s="214" t="s">
        <v>447</v>
      </c>
      <c r="C159" s="89" t="s">
        <v>121</v>
      </c>
      <c r="D159" s="95">
        <v>0</v>
      </c>
      <c r="E159" s="95">
        <v>0</v>
      </c>
      <c r="F159" s="95">
        <v>0</v>
      </c>
      <c r="G159" s="95">
        <v>0</v>
      </c>
      <c r="H159" s="140">
        <v>0</v>
      </c>
      <c r="I159" s="243">
        <f t="shared" si="4"/>
        <v>0</v>
      </c>
    </row>
    <row r="160" spans="1:9" ht="10.5" customHeight="1" x14ac:dyDescent="0.15">
      <c r="A160" s="210"/>
      <c r="B160" s="214" t="s">
        <v>1055</v>
      </c>
      <c r="C160" s="89" t="s">
        <v>127</v>
      </c>
      <c r="D160" s="95">
        <v>0</v>
      </c>
      <c r="E160" s="95">
        <v>0</v>
      </c>
      <c r="F160" s="95">
        <v>0</v>
      </c>
      <c r="G160" s="95">
        <v>0</v>
      </c>
      <c r="H160" s="140">
        <v>0</v>
      </c>
      <c r="I160" s="243">
        <f t="shared" si="4"/>
        <v>0</v>
      </c>
    </row>
    <row r="161" spans="1:9" ht="10.5" customHeight="1" x14ac:dyDescent="0.15">
      <c r="A161" s="210"/>
      <c r="B161" s="214" t="s">
        <v>123</v>
      </c>
      <c r="C161" s="89" t="s">
        <v>128</v>
      </c>
      <c r="D161" s="95">
        <v>0</v>
      </c>
      <c r="E161" s="95">
        <v>0</v>
      </c>
      <c r="F161" s="95">
        <v>0</v>
      </c>
      <c r="G161" s="95">
        <v>0</v>
      </c>
      <c r="H161" s="140">
        <v>0</v>
      </c>
      <c r="I161" s="243">
        <f t="shared" si="4"/>
        <v>0</v>
      </c>
    </row>
    <row r="162" spans="1:9" ht="10.5" customHeight="1" x14ac:dyDescent="0.15">
      <c r="A162" s="210"/>
      <c r="B162" s="214" t="s">
        <v>124</v>
      </c>
      <c r="C162" s="89" t="s">
        <v>129</v>
      </c>
      <c r="D162" s="95">
        <v>0</v>
      </c>
      <c r="E162" s="95">
        <v>0</v>
      </c>
      <c r="F162" s="95">
        <v>0</v>
      </c>
      <c r="G162" s="95">
        <v>0</v>
      </c>
      <c r="H162" s="140">
        <v>0</v>
      </c>
      <c r="I162" s="243">
        <f t="shared" si="4"/>
        <v>0</v>
      </c>
    </row>
    <row r="163" spans="1:9" ht="10.5" customHeight="1" x14ac:dyDescent="0.15">
      <c r="A163" s="210"/>
      <c r="B163" s="214" t="s">
        <v>125</v>
      </c>
      <c r="C163" s="89" t="s">
        <v>130</v>
      </c>
      <c r="D163" s="95">
        <v>0</v>
      </c>
      <c r="E163" s="95">
        <v>0</v>
      </c>
      <c r="F163" s="95">
        <v>0</v>
      </c>
      <c r="G163" s="95">
        <v>0</v>
      </c>
      <c r="H163" s="140">
        <v>0</v>
      </c>
      <c r="I163" s="243">
        <f t="shared" si="4"/>
        <v>0</v>
      </c>
    </row>
    <row r="164" spans="1:9" ht="10.5" customHeight="1" x14ac:dyDescent="0.15">
      <c r="A164" s="210"/>
      <c r="B164" s="214" t="s">
        <v>126</v>
      </c>
      <c r="C164" s="89" t="s">
        <v>131</v>
      </c>
      <c r="D164" s="95">
        <v>0</v>
      </c>
      <c r="E164" s="95">
        <v>0</v>
      </c>
      <c r="F164" s="95">
        <v>0</v>
      </c>
      <c r="G164" s="95">
        <v>0</v>
      </c>
      <c r="H164" s="140">
        <v>0</v>
      </c>
      <c r="I164" s="243">
        <f t="shared" si="4"/>
        <v>0</v>
      </c>
    </row>
    <row r="165" spans="1:9" ht="10.5" customHeight="1" thickBot="1" x14ac:dyDescent="0.2">
      <c r="A165" s="210"/>
      <c r="B165" s="214" t="s">
        <v>449</v>
      </c>
      <c r="C165" s="89" t="s">
        <v>132</v>
      </c>
      <c r="D165" s="92">
        <v>0</v>
      </c>
      <c r="E165" s="92">
        <v>0</v>
      </c>
      <c r="F165" s="92">
        <v>0</v>
      </c>
      <c r="G165" s="92">
        <v>0</v>
      </c>
      <c r="H165" s="140">
        <v>0</v>
      </c>
      <c r="I165" s="243">
        <f t="shared" si="4"/>
        <v>0</v>
      </c>
    </row>
    <row r="166" spans="1:9" ht="10.5" customHeight="1" thickTop="1" thickBot="1" x14ac:dyDescent="0.2">
      <c r="A166" s="210"/>
      <c r="B166" s="214"/>
      <c r="C166" s="89" t="s">
        <v>460</v>
      </c>
      <c r="D166" s="111">
        <f>SUM(D140:D165)</f>
        <v>0</v>
      </c>
      <c r="E166" s="111">
        <f>SUM(E140:E165)</f>
        <v>0</v>
      </c>
      <c r="F166" s="111">
        <f>SUM(F140:F165)</f>
        <v>0</v>
      </c>
      <c r="G166" s="111">
        <f>SUM(G140:G165)</f>
        <v>0</v>
      </c>
      <c r="H166" s="111">
        <f>SUM(H140:H165)</f>
        <v>0</v>
      </c>
      <c r="I166" s="111">
        <f>SUM(G166+H166)</f>
        <v>0</v>
      </c>
    </row>
    <row r="167" spans="1:9" ht="10.5" customHeight="1" thickTop="1" x14ac:dyDescent="0.15">
      <c r="A167" s="210"/>
      <c r="B167" s="214"/>
      <c r="C167" s="89"/>
      <c r="D167" s="3"/>
      <c r="E167" s="3"/>
      <c r="F167" s="3"/>
      <c r="G167" s="3"/>
      <c r="H167" s="3"/>
      <c r="I167" s="128"/>
    </row>
    <row r="168" spans="1:9" ht="10.5" customHeight="1" x14ac:dyDescent="0.15">
      <c r="A168" s="210" t="s">
        <v>1305</v>
      </c>
      <c r="C168" s="89"/>
      <c r="D168" s="3"/>
      <c r="E168" s="3"/>
      <c r="F168" s="3"/>
      <c r="G168" s="3"/>
      <c r="I168" s="105"/>
    </row>
    <row r="169" spans="1:9" x14ac:dyDescent="0.15">
      <c r="B169" s="214" t="s">
        <v>1048</v>
      </c>
      <c r="C169" s="89" t="s">
        <v>1186</v>
      </c>
      <c r="D169" s="95">
        <v>0</v>
      </c>
      <c r="E169" s="95">
        <v>0</v>
      </c>
      <c r="F169" s="95">
        <v>0</v>
      </c>
      <c r="G169" s="95">
        <v>0</v>
      </c>
      <c r="H169" s="97">
        <v>0</v>
      </c>
      <c r="I169" s="240">
        <f>SUM(G169+H169)</f>
        <v>0</v>
      </c>
    </row>
    <row r="170" spans="1:9" x14ac:dyDescent="0.15">
      <c r="A170" s="89"/>
      <c r="B170" s="214" t="s">
        <v>1049</v>
      </c>
      <c r="C170" s="89" t="s">
        <v>1474</v>
      </c>
      <c r="D170" s="95">
        <v>0</v>
      </c>
      <c r="E170" s="95">
        <v>0</v>
      </c>
      <c r="F170" s="95">
        <v>0</v>
      </c>
      <c r="G170" s="95">
        <v>0</v>
      </c>
      <c r="H170" s="97">
        <v>0</v>
      </c>
      <c r="I170" s="240">
        <f>SUM(G170+H170)</f>
        <v>0</v>
      </c>
    </row>
    <row r="171" spans="1:9" ht="10.5" customHeight="1" x14ac:dyDescent="0.15">
      <c r="A171" s="210"/>
      <c r="B171" s="214" t="s">
        <v>1050</v>
      </c>
      <c r="C171" s="89" t="s">
        <v>72</v>
      </c>
      <c r="D171" s="95">
        <v>0</v>
      </c>
      <c r="E171" s="95">
        <v>0</v>
      </c>
      <c r="F171" s="95">
        <v>0</v>
      </c>
      <c r="G171" s="95">
        <v>0</v>
      </c>
      <c r="H171" s="140">
        <v>0</v>
      </c>
      <c r="I171" s="243">
        <f t="shared" ref="I171:I194" si="5">SUM(G171+H171)</f>
        <v>0</v>
      </c>
    </row>
    <row r="172" spans="1:9" ht="10.5" customHeight="1" x14ac:dyDescent="0.15">
      <c r="A172" s="210"/>
      <c r="B172" s="214" t="s">
        <v>1051</v>
      </c>
      <c r="C172" s="89" t="s">
        <v>73</v>
      </c>
      <c r="D172" s="95">
        <v>0</v>
      </c>
      <c r="E172" s="95">
        <v>0</v>
      </c>
      <c r="F172" s="95">
        <v>0</v>
      </c>
      <c r="G172" s="95">
        <v>0</v>
      </c>
      <c r="H172" s="140">
        <v>0</v>
      </c>
      <c r="I172" s="243">
        <f t="shared" si="5"/>
        <v>0</v>
      </c>
    </row>
    <row r="173" spans="1:9" ht="10.5" customHeight="1" x14ac:dyDescent="0.15">
      <c r="A173" s="210"/>
      <c r="B173" s="214" t="s">
        <v>74</v>
      </c>
      <c r="C173" s="89" t="s">
        <v>75</v>
      </c>
      <c r="D173" s="95">
        <v>0</v>
      </c>
      <c r="E173" s="95">
        <v>0</v>
      </c>
      <c r="F173" s="95">
        <v>0</v>
      </c>
      <c r="G173" s="95">
        <v>0</v>
      </c>
      <c r="H173" s="140">
        <v>0</v>
      </c>
      <c r="I173" s="243">
        <f t="shared" si="5"/>
        <v>0</v>
      </c>
    </row>
    <row r="174" spans="1:9" ht="10.5" customHeight="1" x14ac:dyDescent="0.15">
      <c r="A174" s="210"/>
      <c r="B174" s="214" t="s">
        <v>76</v>
      </c>
      <c r="C174" s="89" t="s">
        <v>77</v>
      </c>
      <c r="D174" s="95">
        <v>0</v>
      </c>
      <c r="E174" s="95">
        <v>0</v>
      </c>
      <c r="F174" s="95">
        <v>0</v>
      </c>
      <c r="G174" s="95">
        <v>0</v>
      </c>
      <c r="H174" s="140">
        <v>0</v>
      </c>
      <c r="I174" s="243">
        <f t="shared" si="5"/>
        <v>0</v>
      </c>
    </row>
    <row r="175" spans="1:9" ht="10.5" customHeight="1" x14ac:dyDescent="0.15">
      <c r="A175" s="210"/>
      <c r="B175" s="214" t="s">
        <v>1052</v>
      </c>
      <c r="C175" s="89" t="s">
        <v>78</v>
      </c>
      <c r="D175" s="95">
        <v>0</v>
      </c>
      <c r="E175" s="95">
        <v>0</v>
      </c>
      <c r="F175" s="95">
        <v>0</v>
      </c>
      <c r="G175" s="95">
        <v>0</v>
      </c>
      <c r="H175" s="140">
        <v>0</v>
      </c>
      <c r="I175" s="243">
        <f t="shared" si="5"/>
        <v>0</v>
      </c>
    </row>
    <row r="176" spans="1:9" ht="10.5" customHeight="1" x14ac:dyDescent="0.15">
      <c r="A176" s="210"/>
      <c r="B176" s="333" t="s">
        <v>485</v>
      </c>
      <c r="C176" s="286" t="s">
        <v>508</v>
      </c>
      <c r="D176" s="95">
        <v>0</v>
      </c>
      <c r="E176" s="95">
        <v>0</v>
      </c>
      <c r="F176" s="95">
        <v>0</v>
      </c>
      <c r="G176" s="95">
        <v>0</v>
      </c>
      <c r="H176" s="140">
        <v>0</v>
      </c>
      <c r="I176" s="243">
        <f t="shared" si="5"/>
        <v>0</v>
      </c>
    </row>
    <row r="177" spans="1:9" ht="10.5" customHeight="1" x14ac:dyDescent="0.15">
      <c r="A177" s="210"/>
      <c r="B177" s="214" t="s">
        <v>1087</v>
      </c>
      <c r="C177" s="89" t="s">
        <v>595</v>
      </c>
      <c r="D177" s="95">
        <v>0</v>
      </c>
      <c r="E177" s="95">
        <v>0</v>
      </c>
      <c r="F177" s="95">
        <v>0</v>
      </c>
      <c r="G177" s="95">
        <v>0</v>
      </c>
      <c r="H177" s="140">
        <v>0</v>
      </c>
      <c r="I177" s="243">
        <f t="shared" si="5"/>
        <v>0</v>
      </c>
    </row>
    <row r="178" spans="1:9" ht="10.5" customHeight="1" x14ac:dyDescent="0.15">
      <c r="A178" s="210"/>
      <c r="B178" s="214" t="s">
        <v>1088</v>
      </c>
      <c r="C178" s="89" t="s">
        <v>597</v>
      </c>
      <c r="D178" s="95">
        <v>0</v>
      </c>
      <c r="E178" s="95">
        <v>0</v>
      </c>
      <c r="F178" s="95">
        <v>0</v>
      </c>
      <c r="G178" s="95">
        <v>0</v>
      </c>
      <c r="H178" s="140">
        <v>0</v>
      </c>
      <c r="I178" s="243">
        <f t="shared" si="5"/>
        <v>0</v>
      </c>
    </row>
    <row r="179" spans="1:9" ht="10.5" customHeight="1" x14ac:dyDescent="0.15">
      <c r="A179" s="210"/>
      <c r="B179" s="214" t="s">
        <v>598</v>
      </c>
      <c r="C179" s="89" t="s">
        <v>603</v>
      </c>
      <c r="D179" s="95">
        <v>0</v>
      </c>
      <c r="E179" s="95">
        <v>0</v>
      </c>
      <c r="F179" s="95">
        <v>0</v>
      </c>
      <c r="G179" s="95">
        <v>0</v>
      </c>
      <c r="H179" s="140">
        <v>0</v>
      </c>
      <c r="I179" s="243">
        <f t="shared" si="5"/>
        <v>0</v>
      </c>
    </row>
    <row r="180" spans="1:9" ht="10.5" customHeight="1" x14ac:dyDescent="0.15">
      <c r="A180" s="210"/>
      <c r="B180" s="214" t="s">
        <v>599</v>
      </c>
      <c r="C180" s="89" t="s">
        <v>135</v>
      </c>
      <c r="D180" s="95">
        <v>0</v>
      </c>
      <c r="E180" s="95">
        <v>0</v>
      </c>
      <c r="F180" s="95">
        <v>0</v>
      </c>
      <c r="G180" s="95">
        <v>0</v>
      </c>
      <c r="H180" s="140">
        <v>0</v>
      </c>
      <c r="I180" s="243">
        <f t="shared" si="5"/>
        <v>0</v>
      </c>
    </row>
    <row r="181" spans="1:9" ht="10.5" customHeight="1" x14ac:dyDescent="0.15">
      <c r="A181" s="210"/>
      <c r="B181" s="214" t="s">
        <v>600</v>
      </c>
      <c r="C181" s="89" t="s">
        <v>108</v>
      </c>
      <c r="D181" s="95">
        <v>0</v>
      </c>
      <c r="E181" s="95">
        <v>0</v>
      </c>
      <c r="F181" s="95">
        <v>0</v>
      </c>
      <c r="G181" s="95">
        <v>0</v>
      </c>
      <c r="H181" s="140">
        <v>0</v>
      </c>
      <c r="I181" s="243">
        <f t="shared" si="5"/>
        <v>0</v>
      </c>
    </row>
    <row r="182" spans="1:9" ht="10.5" customHeight="1" x14ac:dyDescent="0.15">
      <c r="A182" s="210"/>
      <c r="B182" s="214" t="s">
        <v>601</v>
      </c>
      <c r="C182" s="89" t="s">
        <v>109</v>
      </c>
      <c r="D182" s="95">
        <v>0</v>
      </c>
      <c r="E182" s="95">
        <v>0</v>
      </c>
      <c r="F182" s="95">
        <v>0</v>
      </c>
      <c r="G182" s="95">
        <v>0</v>
      </c>
      <c r="H182" s="140">
        <v>0</v>
      </c>
      <c r="I182" s="243">
        <f t="shared" si="5"/>
        <v>0</v>
      </c>
    </row>
    <row r="183" spans="1:9" ht="10.5" customHeight="1" x14ac:dyDescent="0.15">
      <c r="A183" s="210"/>
      <c r="B183" s="214" t="s">
        <v>244</v>
      </c>
      <c r="C183" s="89" t="s">
        <v>340</v>
      </c>
      <c r="D183" s="95">
        <v>0</v>
      </c>
      <c r="E183" s="95">
        <v>0</v>
      </c>
      <c r="F183" s="95">
        <v>0</v>
      </c>
      <c r="G183" s="95">
        <v>0</v>
      </c>
      <c r="H183" s="140">
        <v>0</v>
      </c>
      <c r="I183" s="243">
        <f t="shared" si="5"/>
        <v>0</v>
      </c>
    </row>
    <row r="184" spans="1:9" ht="10.5" customHeight="1" x14ac:dyDescent="0.15">
      <c r="A184" s="210"/>
      <c r="B184" s="214" t="s">
        <v>1053</v>
      </c>
      <c r="C184" s="89" t="s">
        <v>110</v>
      </c>
      <c r="D184" s="95">
        <v>0</v>
      </c>
      <c r="E184" s="95">
        <v>0</v>
      </c>
      <c r="F184" s="95">
        <v>0</v>
      </c>
      <c r="G184" s="95">
        <v>0</v>
      </c>
      <c r="H184" s="140">
        <v>0</v>
      </c>
      <c r="I184" s="243">
        <f t="shared" si="5"/>
        <v>0</v>
      </c>
    </row>
    <row r="185" spans="1:9" ht="10.5" customHeight="1" x14ac:dyDescent="0.15">
      <c r="A185" s="210"/>
      <c r="B185" s="214" t="s">
        <v>602</v>
      </c>
      <c r="C185" s="89" t="s">
        <v>111</v>
      </c>
      <c r="D185" s="95">
        <v>0</v>
      </c>
      <c r="E185" s="95">
        <v>0</v>
      </c>
      <c r="F185" s="95">
        <v>0</v>
      </c>
      <c r="G185" s="95">
        <v>0</v>
      </c>
      <c r="H185" s="140">
        <v>0</v>
      </c>
      <c r="I185" s="243">
        <f t="shared" si="5"/>
        <v>0</v>
      </c>
    </row>
    <row r="186" spans="1:9" ht="10.5" customHeight="1" x14ac:dyDescent="0.15">
      <c r="A186" s="210"/>
      <c r="B186" s="214" t="s">
        <v>1054</v>
      </c>
      <c r="C186" s="89" t="s">
        <v>114</v>
      </c>
      <c r="D186" s="95">
        <v>0</v>
      </c>
      <c r="E186" s="95">
        <v>0</v>
      </c>
      <c r="F186" s="95">
        <v>0</v>
      </c>
      <c r="G186" s="95">
        <v>0</v>
      </c>
      <c r="H186" s="140">
        <v>0</v>
      </c>
      <c r="I186" s="243">
        <f t="shared" si="5"/>
        <v>0</v>
      </c>
    </row>
    <row r="187" spans="1:9" ht="10.5" customHeight="1" x14ac:dyDescent="0.15">
      <c r="A187" s="210"/>
      <c r="B187" s="214" t="s">
        <v>451</v>
      </c>
      <c r="C187" s="89" t="s">
        <v>119</v>
      </c>
      <c r="D187" s="95">
        <v>0</v>
      </c>
      <c r="E187" s="95">
        <v>0</v>
      </c>
      <c r="F187" s="95">
        <v>0</v>
      </c>
      <c r="G187" s="95">
        <v>0</v>
      </c>
      <c r="H187" s="140">
        <v>0</v>
      </c>
      <c r="I187" s="243">
        <f t="shared" si="5"/>
        <v>0</v>
      </c>
    </row>
    <row r="188" spans="1:9" ht="10.5" customHeight="1" x14ac:dyDescent="0.15">
      <c r="A188" s="210"/>
      <c r="B188" s="214" t="s">
        <v>447</v>
      </c>
      <c r="C188" s="89" t="s">
        <v>121</v>
      </c>
      <c r="D188" s="95">
        <v>0</v>
      </c>
      <c r="E188" s="95">
        <v>0</v>
      </c>
      <c r="F188" s="95">
        <v>0</v>
      </c>
      <c r="G188" s="95">
        <v>0</v>
      </c>
      <c r="H188" s="140">
        <v>0</v>
      </c>
      <c r="I188" s="243">
        <f t="shared" si="5"/>
        <v>0</v>
      </c>
    </row>
    <row r="189" spans="1:9" ht="10.5" customHeight="1" x14ac:dyDescent="0.15">
      <c r="A189" s="210"/>
      <c r="B189" s="214" t="s">
        <v>1055</v>
      </c>
      <c r="C189" s="89" t="s">
        <v>127</v>
      </c>
      <c r="D189" s="95">
        <v>0</v>
      </c>
      <c r="E189" s="95">
        <v>0</v>
      </c>
      <c r="F189" s="95">
        <v>0</v>
      </c>
      <c r="G189" s="95">
        <v>0</v>
      </c>
      <c r="H189" s="140">
        <v>0</v>
      </c>
      <c r="I189" s="243">
        <f t="shared" si="5"/>
        <v>0</v>
      </c>
    </row>
    <row r="190" spans="1:9" ht="10.5" customHeight="1" x14ac:dyDescent="0.15">
      <c r="A190" s="210"/>
      <c r="B190" s="214" t="s">
        <v>123</v>
      </c>
      <c r="C190" s="89" t="s">
        <v>128</v>
      </c>
      <c r="D190" s="95">
        <v>0</v>
      </c>
      <c r="E190" s="95">
        <v>0</v>
      </c>
      <c r="F190" s="95">
        <v>0</v>
      </c>
      <c r="G190" s="95">
        <v>0</v>
      </c>
      <c r="H190" s="140">
        <v>0</v>
      </c>
      <c r="I190" s="243">
        <f t="shared" si="5"/>
        <v>0</v>
      </c>
    </row>
    <row r="191" spans="1:9" ht="10.5" customHeight="1" x14ac:dyDescent="0.15">
      <c r="A191" s="210"/>
      <c r="B191" s="214" t="s">
        <v>124</v>
      </c>
      <c r="C191" s="89" t="s">
        <v>129</v>
      </c>
      <c r="D191" s="95">
        <v>0</v>
      </c>
      <c r="E191" s="95">
        <v>0</v>
      </c>
      <c r="F191" s="95">
        <v>0</v>
      </c>
      <c r="G191" s="95">
        <v>0</v>
      </c>
      <c r="H191" s="140">
        <v>0</v>
      </c>
      <c r="I191" s="243">
        <f t="shared" si="5"/>
        <v>0</v>
      </c>
    </row>
    <row r="192" spans="1:9" ht="10.5" customHeight="1" x14ac:dyDescent="0.15">
      <c r="A192" s="210"/>
      <c r="B192" s="214" t="s">
        <v>125</v>
      </c>
      <c r="C192" s="89" t="s">
        <v>130</v>
      </c>
      <c r="D192" s="95">
        <v>0</v>
      </c>
      <c r="E192" s="95">
        <v>0</v>
      </c>
      <c r="F192" s="95">
        <v>0</v>
      </c>
      <c r="G192" s="95">
        <v>0</v>
      </c>
      <c r="H192" s="140">
        <v>0</v>
      </c>
      <c r="I192" s="243">
        <f t="shared" si="5"/>
        <v>0</v>
      </c>
    </row>
    <row r="193" spans="1:9" ht="10.5" customHeight="1" x14ac:dyDescent="0.15">
      <c r="A193" s="210"/>
      <c r="B193" s="214" t="s">
        <v>126</v>
      </c>
      <c r="C193" s="89" t="s">
        <v>131</v>
      </c>
      <c r="D193" s="95">
        <v>0</v>
      </c>
      <c r="E193" s="95">
        <v>0</v>
      </c>
      <c r="F193" s="95">
        <v>0</v>
      </c>
      <c r="G193" s="95">
        <v>0</v>
      </c>
      <c r="H193" s="140">
        <v>0</v>
      </c>
      <c r="I193" s="243">
        <f t="shared" si="5"/>
        <v>0</v>
      </c>
    </row>
    <row r="194" spans="1:9" ht="10.5" customHeight="1" thickBot="1" x14ac:dyDescent="0.2">
      <c r="A194" s="210"/>
      <c r="B194" s="214" t="s">
        <v>449</v>
      </c>
      <c r="C194" s="89" t="s">
        <v>132</v>
      </c>
      <c r="D194" s="92">
        <v>0</v>
      </c>
      <c r="E194" s="92">
        <v>0</v>
      </c>
      <c r="F194" s="92">
        <v>0</v>
      </c>
      <c r="G194" s="92">
        <v>0</v>
      </c>
      <c r="H194" s="140">
        <v>0</v>
      </c>
      <c r="I194" s="243">
        <f t="shared" si="5"/>
        <v>0</v>
      </c>
    </row>
    <row r="195" spans="1:9" ht="10.5" customHeight="1" thickTop="1" thickBot="1" x14ac:dyDescent="0.2">
      <c r="A195" s="210"/>
      <c r="B195" s="214"/>
      <c r="C195" s="89" t="s">
        <v>460</v>
      </c>
      <c r="D195" s="111">
        <f>SUM(D169:D194)</f>
        <v>0</v>
      </c>
      <c r="E195" s="111">
        <f>SUM(E169:E194)</f>
        <v>0</v>
      </c>
      <c r="F195" s="111">
        <f>SUM(F169:F194)</f>
        <v>0</v>
      </c>
      <c r="G195" s="111">
        <f>SUM(G169:G194)</f>
        <v>0</v>
      </c>
      <c r="H195" s="111">
        <f>SUM(H169:H194)</f>
        <v>0</v>
      </c>
      <c r="I195" s="111">
        <f>SUM(G195+H195)</f>
        <v>0</v>
      </c>
    </row>
    <row r="196" spans="1:9" ht="10.5" customHeight="1" thickTop="1" x14ac:dyDescent="0.15">
      <c r="A196" s="210"/>
      <c r="B196" s="214"/>
      <c r="C196" s="89"/>
      <c r="D196" s="3"/>
      <c r="E196" s="3"/>
      <c r="F196" s="3"/>
      <c r="G196" s="3"/>
      <c r="H196" s="3"/>
      <c r="I196" s="128"/>
    </row>
    <row r="197" spans="1:9" ht="10.5" customHeight="1" x14ac:dyDescent="0.15">
      <c r="A197" s="210" t="s">
        <v>439</v>
      </c>
      <c r="C197" s="89"/>
      <c r="D197" s="3"/>
      <c r="E197" s="3"/>
      <c r="F197" s="3"/>
      <c r="G197" s="3"/>
      <c r="H197" s="3"/>
      <c r="I197" s="128"/>
    </row>
    <row r="198" spans="1:9" x14ac:dyDescent="0.15">
      <c r="B198" s="214" t="s">
        <v>1048</v>
      </c>
      <c r="C198" s="89" t="s">
        <v>1186</v>
      </c>
      <c r="D198" s="95">
        <v>0</v>
      </c>
      <c r="E198" s="95">
        <v>0</v>
      </c>
      <c r="F198" s="95">
        <v>0</v>
      </c>
      <c r="G198" s="95">
        <v>0</v>
      </c>
      <c r="H198" s="97">
        <v>0</v>
      </c>
      <c r="I198" s="240">
        <f>SUM(G198+H198)</f>
        <v>0</v>
      </c>
    </row>
    <row r="199" spans="1:9" x14ac:dyDescent="0.15">
      <c r="A199" s="89"/>
      <c r="B199" s="214" t="s">
        <v>1049</v>
      </c>
      <c r="C199" s="89" t="s">
        <v>1474</v>
      </c>
      <c r="D199" s="95">
        <v>0</v>
      </c>
      <c r="E199" s="95">
        <v>0</v>
      </c>
      <c r="F199" s="95">
        <v>0</v>
      </c>
      <c r="G199" s="95">
        <v>0</v>
      </c>
      <c r="H199" s="97">
        <v>0</v>
      </c>
      <c r="I199" s="240">
        <f>SUM(G199+H199)</f>
        <v>0</v>
      </c>
    </row>
    <row r="200" spans="1:9" ht="10.5" customHeight="1" x14ac:dyDescent="0.15">
      <c r="A200" s="210"/>
      <c r="B200" s="214" t="s">
        <v>1050</v>
      </c>
      <c r="C200" s="89" t="s">
        <v>72</v>
      </c>
      <c r="D200" s="95">
        <v>0</v>
      </c>
      <c r="E200" s="95">
        <v>0</v>
      </c>
      <c r="F200" s="95">
        <v>0</v>
      </c>
      <c r="G200" s="140">
        <v>0</v>
      </c>
      <c r="H200" s="140">
        <v>0</v>
      </c>
      <c r="I200" s="243">
        <f t="shared" ref="I200:I229" si="6">SUM(G200+H200)</f>
        <v>0</v>
      </c>
    </row>
    <row r="201" spans="1:9" ht="10.5" customHeight="1" x14ac:dyDescent="0.15">
      <c r="A201" s="210"/>
      <c r="B201" s="214" t="s">
        <v>1051</v>
      </c>
      <c r="C201" s="89" t="s">
        <v>73</v>
      </c>
      <c r="D201" s="95">
        <v>0</v>
      </c>
      <c r="E201" s="95">
        <v>0</v>
      </c>
      <c r="F201" s="95">
        <v>0</v>
      </c>
      <c r="G201" s="140">
        <v>0</v>
      </c>
      <c r="H201" s="140">
        <v>0</v>
      </c>
      <c r="I201" s="243">
        <f t="shared" si="6"/>
        <v>0</v>
      </c>
    </row>
    <row r="202" spans="1:9" ht="10.5" customHeight="1" x14ac:dyDescent="0.15">
      <c r="A202" s="210"/>
      <c r="B202" s="214" t="s">
        <v>74</v>
      </c>
      <c r="C202" s="89" t="s">
        <v>75</v>
      </c>
      <c r="D202" s="95">
        <v>0</v>
      </c>
      <c r="E202" s="95">
        <v>0</v>
      </c>
      <c r="F202" s="95">
        <v>0</v>
      </c>
      <c r="G202" s="95">
        <v>0</v>
      </c>
      <c r="H202" s="140">
        <v>0</v>
      </c>
      <c r="I202" s="243">
        <f t="shared" si="6"/>
        <v>0</v>
      </c>
    </row>
    <row r="203" spans="1:9" ht="10.5" customHeight="1" x14ac:dyDescent="0.15">
      <c r="A203" s="210"/>
      <c r="B203" s="214" t="s">
        <v>76</v>
      </c>
      <c r="C203" s="89" t="s">
        <v>77</v>
      </c>
      <c r="D203" s="95">
        <v>0</v>
      </c>
      <c r="E203" s="95">
        <v>0</v>
      </c>
      <c r="F203" s="95">
        <v>0</v>
      </c>
      <c r="G203" s="95">
        <v>0</v>
      </c>
      <c r="H203" s="140">
        <v>0</v>
      </c>
      <c r="I203" s="243">
        <f t="shared" si="6"/>
        <v>0</v>
      </c>
    </row>
    <row r="204" spans="1:9" ht="10.5" customHeight="1" x14ac:dyDescent="0.15">
      <c r="A204" s="210"/>
      <c r="B204" s="214" t="s">
        <v>1052</v>
      </c>
      <c r="C204" s="89" t="s">
        <v>78</v>
      </c>
      <c r="D204" s="95">
        <v>0</v>
      </c>
      <c r="E204" s="95">
        <v>0</v>
      </c>
      <c r="F204" s="95">
        <v>0</v>
      </c>
      <c r="G204" s="95">
        <v>0</v>
      </c>
      <c r="H204" s="140">
        <v>0</v>
      </c>
      <c r="I204" s="243">
        <f t="shared" si="6"/>
        <v>0</v>
      </c>
    </row>
    <row r="205" spans="1:9" ht="10.5" customHeight="1" x14ac:dyDescent="0.15">
      <c r="A205" s="210"/>
      <c r="B205" s="214" t="s">
        <v>79</v>
      </c>
      <c r="C205" s="89" t="s">
        <v>87</v>
      </c>
      <c r="D205" s="95">
        <v>0</v>
      </c>
      <c r="E205" s="95">
        <v>0</v>
      </c>
      <c r="F205" s="95">
        <v>0</v>
      </c>
      <c r="G205" s="95">
        <v>0</v>
      </c>
      <c r="H205" s="140">
        <v>0</v>
      </c>
      <c r="I205" s="243">
        <f t="shared" si="6"/>
        <v>0</v>
      </c>
    </row>
    <row r="206" spans="1:9" ht="10.5" customHeight="1" x14ac:dyDescent="0.15">
      <c r="A206" s="210"/>
      <c r="B206" s="214" t="s">
        <v>80</v>
      </c>
      <c r="C206" s="89" t="s">
        <v>136</v>
      </c>
      <c r="D206" s="95">
        <v>0</v>
      </c>
      <c r="E206" s="95">
        <v>0</v>
      </c>
      <c r="F206" s="95">
        <v>0</v>
      </c>
      <c r="G206" s="95">
        <v>0</v>
      </c>
      <c r="H206" s="140">
        <v>0</v>
      </c>
      <c r="I206" s="243">
        <f t="shared" si="6"/>
        <v>0</v>
      </c>
    </row>
    <row r="207" spans="1:9" ht="10.5" customHeight="1" x14ac:dyDescent="0.15">
      <c r="A207" s="210"/>
      <c r="B207" s="214" t="s">
        <v>81</v>
      </c>
      <c r="C207" s="89" t="s">
        <v>88</v>
      </c>
      <c r="D207" s="95">
        <v>0</v>
      </c>
      <c r="E207" s="95">
        <v>0</v>
      </c>
      <c r="F207" s="95">
        <v>0</v>
      </c>
      <c r="G207" s="95">
        <v>0</v>
      </c>
      <c r="H207" s="140">
        <v>0</v>
      </c>
      <c r="I207" s="243">
        <f t="shared" si="6"/>
        <v>0</v>
      </c>
    </row>
    <row r="208" spans="1:9" ht="10.5" customHeight="1" x14ac:dyDescent="0.15">
      <c r="A208" s="210"/>
      <c r="B208" s="214" t="s">
        <v>82</v>
      </c>
      <c r="C208" s="89" t="s">
        <v>89</v>
      </c>
      <c r="D208" s="95">
        <v>0</v>
      </c>
      <c r="E208" s="95">
        <v>0</v>
      </c>
      <c r="F208" s="95">
        <v>0</v>
      </c>
      <c r="G208" s="95">
        <v>0</v>
      </c>
      <c r="H208" s="140">
        <v>0</v>
      </c>
      <c r="I208" s="243">
        <f t="shared" si="6"/>
        <v>0</v>
      </c>
    </row>
    <row r="209" spans="1:9" ht="10.5" customHeight="1" x14ac:dyDescent="0.15">
      <c r="A209" s="210"/>
      <c r="B209" s="214" t="s">
        <v>83</v>
      </c>
      <c r="C209" s="89" t="s">
        <v>90</v>
      </c>
      <c r="D209" s="95">
        <v>0</v>
      </c>
      <c r="E209" s="95">
        <v>0</v>
      </c>
      <c r="F209" s="95">
        <v>0</v>
      </c>
      <c r="G209" s="95">
        <v>0</v>
      </c>
      <c r="H209" s="140">
        <v>0</v>
      </c>
      <c r="I209" s="243">
        <f t="shared" si="6"/>
        <v>0</v>
      </c>
    </row>
    <row r="210" spans="1:9" ht="10.5" customHeight="1" x14ac:dyDescent="0.15">
      <c r="A210" s="210"/>
      <c r="B210" s="214" t="s">
        <v>84</v>
      </c>
      <c r="C210" s="89" t="s">
        <v>137</v>
      </c>
      <c r="D210" s="95">
        <v>0</v>
      </c>
      <c r="E210" s="95">
        <v>0</v>
      </c>
      <c r="F210" s="95">
        <v>0</v>
      </c>
      <c r="G210" s="95">
        <v>0</v>
      </c>
      <c r="H210" s="140">
        <v>0</v>
      </c>
      <c r="I210" s="243">
        <f t="shared" si="6"/>
        <v>0</v>
      </c>
    </row>
    <row r="211" spans="1:9" ht="10.5" customHeight="1" x14ac:dyDescent="0.15">
      <c r="A211" s="210"/>
      <c r="B211" s="214" t="s">
        <v>85</v>
      </c>
      <c r="C211" s="89" t="s">
        <v>91</v>
      </c>
      <c r="D211" s="95">
        <v>0</v>
      </c>
      <c r="E211" s="95">
        <v>0</v>
      </c>
      <c r="F211" s="95">
        <v>0</v>
      </c>
      <c r="G211" s="95">
        <v>0</v>
      </c>
      <c r="H211" s="140">
        <v>0</v>
      </c>
      <c r="I211" s="243">
        <f t="shared" si="6"/>
        <v>0</v>
      </c>
    </row>
    <row r="212" spans="1:9" ht="10.5" customHeight="1" x14ac:dyDescent="0.15">
      <c r="A212" s="210"/>
      <c r="B212" s="214" t="s">
        <v>86</v>
      </c>
      <c r="C212" s="89" t="s">
        <v>1080</v>
      </c>
      <c r="D212" s="95">
        <v>0</v>
      </c>
      <c r="E212" s="95">
        <v>0</v>
      </c>
      <c r="F212" s="95">
        <v>0</v>
      </c>
      <c r="G212" s="95">
        <v>0</v>
      </c>
      <c r="H212" s="140">
        <v>0</v>
      </c>
      <c r="I212" s="243">
        <f t="shared" si="6"/>
        <v>0</v>
      </c>
    </row>
    <row r="213" spans="1:9" ht="10.5" customHeight="1" x14ac:dyDescent="0.15">
      <c r="A213" s="210"/>
      <c r="B213" s="333" t="s">
        <v>485</v>
      </c>
      <c r="C213" s="286" t="s">
        <v>508</v>
      </c>
      <c r="D213" s="95">
        <v>0</v>
      </c>
      <c r="E213" s="95">
        <v>0</v>
      </c>
      <c r="F213" s="95">
        <v>0</v>
      </c>
      <c r="G213" s="95">
        <v>0</v>
      </c>
      <c r="H213" s="140">
        <v>0</v>
      </c>
      <c r="I213" s="243">
        <f t="shared" si="6"/>
        <v>0</v>
      </c>
    </row>
    <row r="214" spans="1:9" ht="10.5" customHeight="1" x14ac:dyDescent="0.15">
      <c r="A214" s="210"/>
      <c r="B214" s="214" t="s">
        <v>1087</v>
      </c>
      <c r="C214" s="89" t="s">
        <v>595</v>
      </c>
      <c r="D214" s="95">
        <v>0</v>
      </c>
      <c r="E214" s="95">
        <v>0</v>
      </c>
      <c r="F214" s="95">
        <v>0</v>
      </c>
      <c r="G214" s="95">
        <v>0</v>
      </c>
      <c r="H214" s="140">
        <v>0</v>
      </c>
      <c r="I214" s="243">
        <f t="shared" si="6"/>
        <v>0</v>
      </c>
    </row>
    <row r="215" spans="1:9" ht="10.5" customHeight="1" x14ac:dyDescent="0.15">
      <c r="A215" s="210"/>
      <c r="B215" s="214" t="s">
        <v>1088</v>
      </c>
      <c r="C215" s="89" t="s">
        <v>597</v>
      </c>
      <c r="D215" s="95">
        <v>0</v>
      </c>
      <c r="E215" s="95">
        <v>0</v>
      </c>
      <c r="F215" s="95">
        <v>0</v>
      </c>
      <c r="G215" s="95">
        <v>0</v>
      </c>
      <c r="H215" s="140">
        <v>0</v>
      </c>
      <c r="I215" s="243">
        <f t="shared" si="6"/>
        <v>0</v>
      </c>
    </row>
    <row r="216" spans="1:9" ht="10.5" customHeight="1" x14ac:dyDescent="0.15">
      <c r="A216" s="210"/>
      <c r="B216" s="214" t="s">
        <v>598</v>
      </c>
      <c r="C216" s="89" t="s">
        <v>603</v>
      </c>
      <c r="D216" s="95">
        <v>0</v>
      </c>
      <c r="E216" s="95">
        <v>0</v>
      </c>
      <c r="F216" s="95">
        <v>0</v>
      </c>
      <c r="G216" s="95">
        <v>0</v>
      </c>
      <c r="H216" s="140">
        <v>0</v>
      </c>
      <c r="I216" s="243">
        <f t="shared" si="6"/>
        <v>0</v>
      </c>
    </row>
    <row r="217" spans="1:9" ht="10.5" customHeight="1" x14ac:dyDescent="0.15">
      <c r="A217" s="210"/>
      <c r="B217" s="214" t="s">
        <v>599</v>
      </c>
      <c r="C217" s="89" t="s">
        <v>135</v>
      </c>
      <c r="D217" s="95">
        <v>0</v>
      </c>
      <c r="E217" s="95">
        <v>0</v>
      </c>
      <c r="F217" s="95">
        <v>0</v>
      </c>
      <c r="G217" s="95">
        <v>0</v>
      </c>
      <c r="H217" s="140">
        <v>0</v>
      </c>
      <c r="I217" s="243">
        <f t="shared" si="6"/>
        <v>0</v>
      </c>
    </row>
    <row r="218" spans="1:9" ht="10.5" customHeight="1" x14ac:dyDescent="0.15">
      <c r="A218" s="210"/>
      <c r="B218" s="214" t="s">
        <v>600</v>
      </c>
      <c r="C218" s="89" t="s">
        <v>108</v>
      </c>
      <c r="D218" s="95">
        <v>0</v>
      </c>
      <c r="E218" s="95">
        <v>0</v>
      </c>
      <c r="F218" s="95">
        <v>0</v>
      </c>
      <c r="G218" s="95">
        <v>0</v>
      </c>
      <c r="H218" s="140">
        <v>0</v>
      </c>
      <c r="I218" s="243">
        <f t="shared" si="6"/>
        <v>0</v>
      </c>
    </row>
    <row r="219" spans="1:9" ht="10.5" customHeight="1" x14ac:dyDescent="0.15">
      <c r="A219" s="210"/>
      <c r="B219" s="214" t="s">
        <v>601</v>
      </c>
      <c r="C219" s="89" t="s">
        <v>109</v>
      </c>
      <c r="D219" s="95">
        <v>0</v>
      </c>
      <c r="E219" s="95">
        <v>0</v>
      </c>
      <c r="F219" s="95">
        <v>0</v>
      </c>
      <c r="G219" s="95">
        <v>0</v>
      </c>
      <c r="H219" s="140">
        <v>0</v>
      </c>
      <c r="I219" s="243">
        <f t="shared" si="6"/>
        <v>0</v>
      </c>
    </row>
    <row r="220" spans="1:9" ht="10.5" customHeight="1" x14ac:dyDescent="0.15">
      <c r="A220" s="210"/>
      <c r="B220" s="214" t="s">
        <v>1053</v>
      </c>
      <c r="C220" s="89" t="s">
        <v>110</v>
      </c>
      <c r="D220" s="95">
        <v>0</v>
      </c>
      <c r="E220" s="95">
        <v>0</v>
      </c>
      <c r="F220" s="95">
        <v>0</v>
      </c>
      <c r="G220" s="95">
        <v>0</v>
      </c>
      <c r="H220" s="140">
        <v>0</v>
      </c>
      <c r="I220" s="243">
        <f t="shared" si="6"/>
        <v>0</v>
      </c>
    </row>
    <row r="221" spans="1:9" ht="10.5" customHeight="1" x14ac:dyDescent="0.15">
      <c r="A221" s="210"/>
      <c r="B221" s="214" t="s">
        <v>602</v>
      </c>
      <c r="C221" s="89" t="s">
        <v>111</v>
      </c>
      <c r="D221" s="95">
        <v>0</v>
      </c>
      <c r="E221" s="95">
        <v>0</v>
      </c>
      <c r="F221" s="95">
        <v>0</v>
      </c>
      <c r="G221" s="95">
        <v>0</v>
      </c>
      <c r="H221" s="140">
        <v>0</v>
      </c>
      <c r="I221" s="243">
        <f t="shared" si="6"/>
        <v>0</v>
      </c>
    </row>
    <row r="222" spans="1:9" ht="10.5" customHeight="1" x14ac:dyDescent="0.15">
      <c r="A222" s="210"/>
      <c r="B222" s="214" t="s">
        <v>1054</v>
      </c>
      <c r="C222" s="89" t="s">
        <v>114</v>
      </c>
      <c r="D222" s="95">
        <v>0</v>
      </c>
      <c r="E222" s="95">
        <v>0</v>
      </c>
      <c r="F222" s="95">
        <v>0</v>
      </c>
      <c r="G222" s="95">
        <v>0</v>
      </c>
      <c r="H222" s="140">
        <v>0</v>
      </c>
      <c r="I222" s="243">
        <f t="shared" si="6"/>
        <v>0</v>
      </c>
    </row>
    <row r="223" spans="1:9" ht="10.5" customHeight="1" x14ac:dyDescent="0.15">
      <c r="A223" s="210"/>
      <c r="B223" s="214" t="s">
        <v>451</v>
      </c>
      <c r="C223" s="89" t="s">
        <v>119</v>
      </c>
      <c r="D223" s="95">
        <v>0</v>
      </c>
      <c r="E223" s="95">
        <v>0</v>
      </c>
      <c r="F223" s="95">
        <v>0</v>
      </c>
      <c r="G223" s="95">
        <v>0</v>
      </c>
      <c r="H223" s="140">
        <v>0</v>
      </c>
      <c r="I223" s="243">
        <f t="shared" si="6"/>
        <v>0</v>
      </c>
    </row>
    <row r="224" spans="1:9" ht="10.5" customHeight="1" x14ac:dyDescent="0.15">
      <c r="A224" s="210"/>
      <c r="B224" s="214" t="s">
        <v>447</v>
      </c>
      <c r="C224" s="89" t="s">
        <v>121</v>
      </c>
      <c r="D224" s="95">
        <v>0</v>
      </c>
      <c r="E224" s="95">
        <v>0</v>
      </c>
      <c r="F224" s="95">
        <v>0</v>
      </c>
      <c r="G224" s="95">
        <v>0</v>
      </c>
      <c r="H224" s="140">
        <v>0</v>
      </c>
      <c r="I224" s="243">
        <f t="shared" si="6"/>
        <v>0</v>
      </c>
    </row>
    <row r="225" spans="1:9" ht="10.5" customHeight="1" x14ac:dyDescent="0.15">
      <c r="A225" s="210"/>
      <c r="B225" s="214" t="s">
        <v>1055</v>
      </c>
      <c r="C225" s="89" t="s">
        <v>127</v>
      </c>
      <c r="D225" s="95">
        <v>0</v>
      </c>
      <c r="E225" s="95">
        <v>0</v>
      </c>
      <c r="F225" s="95">
        <v>0</v>
      </c>
      <c r="G225" s="95">
        <v>0</v>
      </c>
      <c r="H225" s="140">
        <v>0</v>
      </c>
      <c r="I225" s="243">
        <f t="shared" si="6"/>
        <v>0</v>
      </c>
    </row>
    <row r="226" spans="1:9" ht="10.5" customHeight="1" x14ac:dyDescent="0.15">
      <c r="A226" s="210"/>
      <c r="B226" s="214" t="s">
        <v>123</v>
      </c>
      <c r="C226" s="89" t="s">
        <v>128</v>
      </c>
      <c r="D226" s="95">
        <v>0</v>
      </c>
      <c r="E226" s="95">
        <v>0</v>
      </c>
      <c r="F226" s="95">
        <v>0</v>
      </c>
      <c r="G226" s="95">
        <v>0</v>
      </c>
      <c r="H226" s="140">
        <v>0</v>
      </c>
      <c r="I226" s="243">
        <f t="shared" si="6"/>
        <v>0</v>
      </c>
    </row>
    <row r="227" spans="1:9" ht="10.5" customHeight="1" x14ac:dyDescent="0.15">
      <c r="A227" s="210"/>
      <c r="B227" s="214" t="s">
        <v>124</v>
      </c>
      <c r="C227" s="89" t="s">
        <v>129</v>
      </c>
      <c r="D227" s="95">
        <v>0</v>
      </c>
      <c r="E227" s="95">
        <v>0</v>
      </c>
      <c r="F227" s="95">
        <v>0</v>
      </c>
      <c r="G227" s="95">
        <v>0</v>
      </c>
      <c r="H227" s="140">
        <v>0</v>
      </c>
      <c r="I227" s="243">
        <f t="shared" si="6"/>
        <v>0</v>
      </c>
    </row>
    <row r="228" spans="1:9" ht="10.5" customHeight="1" x14ac:dyDescent="0.15">
      <c r="A228" s="210"/>
      <c r="B228" s="214" t="s">
        <v>125</v>
      </c>
      <c r="C228" s="89" t="s">
        <v>130</v>
      </c>
      <c r="D228" s="95">
        <v>0</v>
      </c>
      <c r="E228" s="95">
        <v>0</v>
      </c>
      <c r="F228" s="95">
        <v>0</v>
      </c>
      <c r="G228" s="95">
        <v>0</v>
      </c>
      <c r="H228" s="140">
        <v>0</v>
      </c>
      <c r="I228" s="243">
        <f t="shared" si="6"/>
        <v>0</v>
      </c>
    </row>
    <row r="229" spans="1:9" ht="10.5" customHeight="1" x14ac:dyDescent="0.15">
      <c r="A229" s="210"/>
      <c r="B229" s="214" t="s">
        <v>126</v>
      </c>
      <c r="C229" s="89" t="s">
        <v>131</v>
      </c>
      <c r="D229" s="95">
        <v>0</v>
      </c>
      <c r="E229" s="95">
        <v>0</v>
      </c>
      <c r="F229" s="95">
        <v>0</v>
      </c>
      <c r="G229" s="95">
        <v>0</v>
      </c>
      <c r="H229" s="140">
        <v>0</v>
      </c>
      <c r="I229" s="243">
        <f t="shared" si="6"/>
        <v>0</v>
      </c>
    </row>
    <row r="230" spans="1:9" ht="10.5" customHeight="1" thickBot="1" x14ac:dyDescent="0.2">
      <c r="A230" s="210"/>
      <c r="B230" s="214" t="s">
        <v>449</v>
      </c>
      <c r="C230" s="89" t="s">
        <v>132</v>
      </c>
      <c r="D230" s="92">
        <v>0</v>
      </c>
      <c r="E230" s="92">
        <v>0</v>
      </c>
      <c r="F230" s="92">
        <v>0</v>
      </c>
      <c r="G230" s="92">
        <v>0</v>
      </c>
      <c r="H230" s="140">
        <v>0</v>
      </c>
      <c r="I230" s="243">
        <f>SUM(G230+H230)</f>
        <v>0</v>
      </c>
    </row>
    <row r="231" spans="1:9" ht="10.5" customHeight="1" thickTop="1" thickBot="1" x14ac:dyDescent="0.2">
      <c r="B231" s="214"/>
      <c r="C231" s="89" t="s">
        <v>440</v>
      </c>
      <c r="D231" s="111">
        <f>SUM(D198:D230)</f>
        <v>0</v>
      </c>
      <c r="E231" s="111">
        <f>SUM(E198:E230)</f>
        <v>0</v>
      </c>
      <c r="F231" s="111">
        <f>SUM(F198:F230)</f>
        <v>0</v>
      </c>
      <c r="G231" s="111">
        <f>SUM(G198:G230)</f>
        <v>0</v>
      </c>
      <c r="H231" s="111">
        <f>SUM(H198:H230)</f>
        <v>0</v>
      </c>
      <c r="I231" s="111">
        <f>SUM(G231+H231)</f>
        <v>0</v>
      </c>
    </row>
    <row r="232" spans="1:9" ht="10.5" customHeight="1" thickTop="1" x14ac:dyDescent="0.15">
      <c r="B232" s="214"/>
      <c r="C232" s="89"/>
      <c r="D232" s="3"/>
      <c r="E232" s="3"/>
      <c r="F232" s="3"/>
      <c r="G232" s="3"/>
      <c r="I232" s="105"/>
    </row>
    <row r="233" spans="1:9" ht="10.5" customHeight="1" x14ac:dyDescent="0.15">
      <c r="A233" s="210" t="s">
        <v>441</v>
      </c>
      <c r="C233" s="89"/>
      <c r="D233" s="3"/>
      <c r="E233" s="3"/>
      <c r="F233" s="3"/>
      <c r="G233" s="3"/>
      <c r="I233" s="105"/>
    </row>
    <row r="234" spans="1:9" x14ac:dyDescent="0.15">
      <c r="B234" s="214" t="s">
        <v>1048</v>
      </c>
      <c r="C234" s="89" t="s">
        <v>1186</v>
      </c>
      <c r="D234" s="95">
        <v>0</v>
      </c>
      <c r="E234" s="95">
        <v>0</v>
      </c>
      <c r="F234" s="95">
        <v>0</v>
      </c>
      <c r="G234" s="95">
        <v>0</v>
      </c>
      <c r="H234" s="97">
        <v>0</v>
      </c>
      <c r="I234" s="240">
        <f>SUM(G234+H234)</f>
        <v>0</v>
      </c>
    </row>
    <row r="235" spans="1:9" x14ac:dyDescent="0.15">
      <c r="A235" s="89"/>
      <c r="B235" s="214" t="s">
        <v>1049</v>
      </c>
      <c r="C235" s="89" t="s">
        <v>1474</v>
      </c>
      <c r="D235" s="95">
        <v>0</v>
      </c>
      <c r="E235" s="95">
        <v>0</v>
      </c>
      <c r="F235" s="95">
        <v>0</v>
      </c>
      <c r="G235" s="95">
        <v>0</v>
      </c>
      <c r="H235" s="97">
        <v>0</v>
      </c>
      <c r="I235" s="240">
        <f>SUM(G235+H235)</f>
        <v>0</v>
      </c>
    </row>
    <row r="236" spans="1:9" ht="10.5" customHeight="1" x14ac:dyDescent="0.15">
      <c r="A236" s="210"/>
      <c r="B236" s="214" t="s">
        <v>1050</v>
      </c>
      <c r="C236" s="89" t="s">
        <v>72</v>
      </c>
      <c r="D236" s="95">
        <v>0</v>
      </c>
      <c r="E236" s="95">
        <v>0</v>
      </c>
      <c r="F236" s="95">
        <v>0</v>
      </c>
      <c r="G236" s="95">
        <v>0</v>
      </c>
      <c r="H236" s="140">
        <v>0</v>
      </c>
      <c r="I236" s="243">
        <f t="shared" ref="I236:I259" si="7">SUM(G236+H236)</f>
        <v>0</v>
      </c>
    </row>
    <row r="237" spans="1:9" ht="10.5" customHeight="1" x14ac:dyDescent="0.15">
      <c r="A237" s="210"/>
      <c r="B237" s="214" t="s">
        <v>1051</v>
      </c>
      <c r="C237" s="89" t="s">
        <v>73</v>
      </c>
      <c r="D237" s="95">
        <v>0</v>
      </c>
      <c r="E237" s="95">
        <v>0</v>
      </c>
      <c r="F237" s="95">
        <v>0</v>
      </c>
      <c r="G237" s="95">
        <v>0</v>
      </c>
      <c r="H237" s="140">
        <v>0</v>
      </c>
      <c r="I237" s="243">
        <f t="shared" si="7"/>
        <v>0</v>
      </c>
    </row>
    <row r="238" spans="1:9" ht="10.5" customHeight="1" x14ac:dyDescent="0.15">
      <c r="A238" s="210"/>
      <c r="B238" s="214" t="s">
        <v>74</v>
      </c>
      <c r="C238" s="89" t="s">
        <v>75</v>
      </c>
      <c r="D238" s="95">
        <v>0</v>
      </c>
      <c r="E238" s="95">
        <v>0</v>
      </c>
      <c r="F238" s="95">
        <v>0</v>
      </c>
      <c r="G238" s="95">
        <v>0</v>
      </c>
      <c r="H238" s="140">
        <v>0</v>
      </c>
      <c r="I238" s="243">
        <f t="shared" si="7"/>
        <v>0</v>
      </c>
    </row>
    <row r="239" spans="1:9" ht="10.5" customHeight="1" x14ac:dyDescent="0.15">
      <c r="A239" s="210"/>
      <c r="B239" s="214" t="s">
        <v>76</v>
      </c>
      <c r="C239" s="89" t="s">
        <v>77</v>
      </c>
      <c r="D239" s="95">
        <v>0</v>
      </c>
      <c r="E239" s="95">
        <v>0</v>
      </c>
      <c r="F239" s="95">
        <v>0</v>
      </c>
      <c r="G239" s="95">
        <v>0</v>
      </c>
      <c r="H239" s="140">
        <v>0</v>
      </c>
      <c r="I239" s="243">
        <f t="shared" si="7"/>
        <v>0</v>
      </c>
    </row>
    <row r="240" spans="1:9" ht="10.5" customHeight="1" x14ac:dyDescent="0.15">
      <c r="A240" s="210"/>
      <c r="B240" s="214" t="s">
        <v>1052</v>
      </c>
      <c r="C240" s="89" t="s">
        <v>78</v>
      </c>
      <c r="D240" s="95">
        <v>0</v>
      </c>
      <c r="E240" s="95">
        <v>0</v>
      </c>
      <c r="F240" s="95">
        <v>0</v>
      </c>
      <c r="G240" s="95">
        <v>0</v>
      </c>
      <c r="H240" s="140">
        <v>0</v>
      </c>
      <c r="I240" s="243">
        <f t="shared" si="7"/>
        <v>0</v>
      </c>
    </row>
    <row r="241" spans="1:9" ht="10.5" customHeight="1" x14ac:dyDescent="0.15">
      <c r="A241" s="210"/>
      <c r="B241" s="333" t="s">
        <v>485</v>
      </c>
      <c r="C241" s="286" t="s">
        <v>508</v>
      </c>
      <c r="D241" s="95">
        <v>0</v>
      </c>
      <c r="E241" s="95">
        <v>0</v>
      </c>
      <c r="F241" s="95">
        <v>0</v>
      </c>
      <c r="G241" s="95">
        <v>0</v>
      </c>
      <c r="H241" s="140">
        <v>0</v>
      </c>
      <c r="I241" s="243">
        <f t="shared" si="7"/>
        <v>0</v>
      </c>
    </row>
    <row r="242" spans="1:9" ht="10.5" customHeight="1" x14ac:dyDescent="0.15">
      <c r="A242" s="210"/>
      <c r="B242" s="214" t="s">
        <v>1087</v>
      </c>
      <c r="C242" s="89" t="s">
        <v>595</v>
      </c>
      <c r="D242" s="95">
        <v>0</v>
      </c>
      <c r="E242" s="95">
        <v>0</v>
      </c>
      <c r="F242" s="95">
        <v>0</v>
      </c>
      <c r="G242" s="95">
        <v>0</v>
      </c>
      <c r="H242" s="140">
        <v>0</v>
      </c>
      <c r="I242" s="243">
        <f t="shared" si="7"/>
        <v>0</v>
      </c>
    </row>
    <row r="243" spans="1:9" ht="10.5" customHeight="1" x14ac:dyDescent="0.15">
      <c r="A243" s="210"/>
      <c r="B243" s="214" t="s">
        <v>1088</v>
      </c>
      <c r="C243" s="89" t="s">
        <v>597</v>
      </c>
      <c r="D243" s="95">
        <v>0</v>
      </c>
      <c r="E243" s="95">
        <v>0</v>
      </c>
      <c r="F243" s="95">
        <v>0</v>
      </c>
      <c r="G243" s="95">
        <v>0</v>
      </c>
      <c r="H243" s="140">
        <v>0</v>
      </c>
      <c r="I243" s="243">
        <f t="shared" si="7"/>
        <v>0</v>
      </c>
    </row>
    <row r="244" spans="1:9" ht="10.5" customHeight="1" x14ac:dyDescent="0.15">
      <c r="A244" s="210"/>
      <c r="B244" s="214" t="s">
        <v>598</v>
      </c>
      <c r="C244" s="89" t="s">
        <v>603</v>
      </c>
      <c r="D244" s="95">
        <v>0</v>
      </c>
      <c r="E244" s="95">
        <v>0</v>
      </c>
      <c r="F244" s="95">
        <v>0</v>
      </c>
      <c r="G244" s="95">
        <v>0</v>
      </c>
      <c r="H244" s="140">
        <v>0</v>
      </c>
      <c r="I244" s="243">
        <f t="shared" si="7"/>
        <v>0</v>
      </c>
    </row>
    <row r="245" spans="1:9" ht="10.5" customHeight="1" x14ac:dyDescent="0.15">
      <c r="A245" s="210"/>
      <c r="B245" s="214" t="s">
        <v>599</v>
      </c>
      <c r="C245" s="89" t="s">
        <v>135</v>
      </c>
      <c r="D245" s="95">
        <v>0</v>
      </c>
      <c r="E245" s="95">
        <v>0</v>
      </c>
      <c r="F245" s="95">
        <v>0</v>
      </c>
      <c r="G245" s="95">
        <v>0</v>
      </c>
      <c r="H245" s="140">
        <v>0</v>
      </c>
      <c r="I245" s="243">
        <f t="shared" si="7"/>
        <v>0</v>
      </c>
    </row>
    <row r="246" spans="1:9" ht="10.5" customHeight="1" x14ac:dyDescent="0.15">
      <c r="A246" s="210"/>
      <c r="B246" s="214" t="s">
        <v>600</v>
      </c>
      <c r="C246" s="89" t="s">
        <v>108</v>
      </c>
      <c r="D246" s="95">
        <v>0</v>
      </c>
      <c r="E246" s="95">
        <v>0</v>
      </c>
      <c r="F246" s="95">
        <v>0</v>
      </c>
      <c r="G246" s="95">
        <v>0</v>
      </c>
      <c r="H246" s="140">
        <v>0</v>
      </c>
      <c r="I246" s="243">
        <f t="shared" si="7"/>
        <v>0</v>
      </c>
    </row>
    <row r="247" spans="1:9" ht="10.5" customHeight="1" x14ac:dyDescent="0.15">
      <c r="A247" s="210"/>
      <c r="B247" s="214" t="s">
        <v>601</v>
      </c>
      <c r="C247" s="89" t="s">
        <v>109</v>
      </c>
      <c r="D247" s="95">
        <v>0</v>
      </c>
      <c r="E247" s="95">
        <v>0</v>
      </c>
      <c r="F247" s="95">
        <v>0</v>
      </c>
      <c r="G247" s="95">
        <v>0</v>
      </c>
      <c r="H247" s="140">
        <v>0</v>
      </c>
      <c r="I247" s="243">
        <f t="shared" si="7"/>
        <v>0</v>
      </c>
    </row>
    <row r="248" spans="1:9" ht="10.5" customHeight="1" x14ac:dyDescent="0.15">
      <c r="A248" s="210"/>
      <c r="B248" s="214" t="s">
        <v>244</v>
      </c>
      <c r="C248" s="89" t="s">
        <v>340</v>
      </c>
      <c r="D248" s="95">
        <v>0</v>
      </c>
      <c r="E248" s="95">
        <v>0</v>
      </c>
      <c r="F248" s="95">
        <v>0</v>
      </c>
      <c r="G248" s="95">
        <v>0</v>
      </c>
      <c r="H248" s="140">
        <v>0</v>
      </c>
      <c r="I248" s="243">
        <f t="shared" si="7"/>
        <v>0</v>
      </c>
    </row>
    <row r="249" spans="1:9" ht="10.5" customHeight="1" x14ac:dyDescent="0.15">
      <c r="A249" s="210"/>
      <c r="B249" s="214" t="s">
        <v>1053</v>
      </c>
      <c r="C249" s="89" t="s">
        <v>110</v>
      </c>
      <c r="D249" s="95">
        <v>0</v>
      </c>
      <c r="E249" s="95">
        <v>0</v>
      </c>
      <c r="F249" s="95">
        <v>0</v>
      </c>
      <c r="G249" s="95">
        <v>0</v>
      </c>
      <c r="H249" s="140">
        <v>0</v>
      </c>
      <c r="I249" s="243">
        <f t="shared" si="7"/>
        <v>0</v>
      </c>
    </row>
    <row r="250" spans="1:9" ht="10.5" customHeight="1" x14ac:dyDescent="0.15">
      <c r="A250" s="210"/>
      <c r="B250" s="214" t="s">
        <v>602</v>
      </c>
      <c r="C250" s="89" t="s">
        <v>111</v>
      </c>
      <c r="D250" s="95">
        <v>0</v>
      </c>
      <c r="E250" s="95">
        <v>0</v>
      </c>
      <c r="F250" s="95">
        <v>0</v>
      </c>
      <c r="G250" s="95">
        <v>0</v>
      </c>
      <c r="H250" s="140">
        <v>0</v>
      </c>
      <c r="I250" s="243">
        <f t="shared" si="7"/>
        <v>0</v>
      </c>
    </row>
    <row r="251" spans="1:9" ht="10.5" customHeight="1" x14ac:dyDescent="0.15">
      <c r="A251" s="210"/>
      <c r="B251" s="214" t="s">
        <v>1054</v>
      </c>
      <c r="C251" s="89" t="s">
        <v>114</v>
      </c>
      <c r="D251" s="95">
        <v>0</v>
      </c>
      <c r="E251" s="95">
        <v>0</v>
      </c>
      <c r="F251" s="95">
        <v>0</v>
      </c>
      <c r="G251" s="95">
        <v>0</v>
      </c>
      <c r="H251" s="140">
        <v>0</v>
      </c>
      <c r="I251" s="243">
        <f t="shared" si="7"/>
        <v>0</v>
      </c>
    </row>
    <row r="252" spans="1:9" ht="10.5" customHeight="1" x14ac:dyDescent="0.15">
      <c r="A252" s="210"/>
      <c r="B252" s="214" t="s">
        <v>451</v>
      </c>
      <c r="C252" s="89" t="s">
        <v>119</v>
      </c>
      <c r="D252" s="95">
        <v>0</v>
      </c>
      <c r="E252" s="95">
        <v>0</v>
      </c>
      <c r="F252" s="95">
        <v>0</v>
      </c>
      <c r="G252" s="95">
        <v>0</v>
      </c>
      <c r="H252" s="140">
        <v>0</v>
      </c>
      <c r="I252" s="243">
        <f t="shared" si="7"/>
        <v>0</v>
      </c>
    </row>
    <row r="253" spans="1:9" ht="10.5" customHeight="1" x14ac:dyDescent="0.15">
      <c r="A253" s="210"/>
      <c r="B253" s="214" t="s">
        <v>447</v>
      </c>
      <c r="C253" s="89" t="s">
        <v>121</v>
      </c>
      <c r="D253" s="95">
        <v>0</v>
      </c>
      <c r="E253" s="95">
        <v>0</v>
      </c>
      <c r="F253" s="95">
        <v>0</v>
      </c>
      <c r="G253" s="95">
        <v>0</v>
      </c>
      <c r="H253" s="140">
        <v>0</v>
      </c>
      <c r="I253" s="243">
        <f t="shared" si="7"/>
        <v>0</v>
      </c>
    </row>
    <row r="254" spans="1:9" ht="10.5" customHeight="1" x14ac:dyDescent="0.15">
      <c r="A254" s="210"/>
      <c r="B254" s="214" t="s">
        <v>1055</v>
      </c>
      <c r="C254" s="89" t="s">
        <v>127</v>
      </c>
      <c r="D254" s="95">
        <v>0</v>
      </c>
      <c r="E254" s="95">
        <v>0</v>
      </c>
      <c r="F254" s="95">
        <v>0</v>
      </c>
      <c r="G254" s="95">
        <v>0</v>
      </c>
      <c r="H254" s="140">
        <v>0</v>
      </c>
      <c r="I254" s="243">
        <f t="shared" si="7"/>
        <v>0</v>
      </c>
    </row>
    <row r="255" spans="1:9" ht="10.5" customHeight="1" x14ac:dyDescent="0.15">
      <c r="A255" s="210"/>
      <c r="B255" s="214" t="s">
        <v>123</v>
      </c>
      <c r="C255" s="89" t="s">
        <v>128</v>
      </c>
      <c r="D255" s="95">
        <v>0</v>
      </c>
      <c r="E255" s="95">
        <v>0</v>
      </c>
      <c r="F255" s="95">
        <v>0</v>
      </c>
      <c r="G255" s="95">
        <v>0</v>
      </c>
      <c r="H255" s="140">
        <v>0</v>
      </c>
      <c r="I255" s="243">
        <f t="shared" si="7"/>
        <v>0</v>
      </c>
    </row>
    <row r="256" spans="1:9" ht="10.5" customHeight="1" x14ac:dyDescent="0.15">
      <c r="A256" s="210"/>
      <c r="B256" s="214" t="s">
        <v>124</v>
      </c>
      <c r="C256" s="89" t="s">
        <v>129</v>
      </c>
      <c r="D256" s="95">
        <v>0</v>
      </c>
      <c r="E256" s="95">
        <v>0</v>
      </c>
      <c r="F256" s="95">
        <v>0</v>
      </c>
      <c r="G256" s="95">
        <v>0</v>
      </c>
      <c r="H256" s="140">
        <v>0</v>
      </c>
      <c r="I256" s="243">
        <f t="shared" si="7"/>
        <v>0</v>
      </c>
    </row>
    <row r="257" spans="1:9" ht="10.5" customHeight="1" x14ac:dyDescent="0.15">
      <c r="A257" s="210"/>
      <c r="B257" s="214" t="s">
        <v>125</v>
      </c>
      <c r="C257" s="89" t="s">
        <v>130</v>
      </c>
      <c r="D257" s="95">
        <v>0</v>
      </c>
      <c r="E257" s="95">
        <v>0</v>
      </c>
      <c r="F257" s="95">
        <v>0</v>
      </c>
      <c r="G257" s="95">
        <v>0</v>
      </c>
      <c r="H257" s="140">
        <v>0</v>
      </c>
      <c r="I257" s="243">
        <f t="shared" si="7"/>
        <v>0</v>
      </c>
    </row>
    <row r="258" spans="1:9" ht="10.5" customHeight="1" x14ac:dyDescent="0.15">
      <c r="A258" s="210"/>
      <c r="B258" s="214" t="s">
        <v>126</v>
      </c>
      <c r="C258" s="89" t="s">
        <v>131</v>
      </c>
      <c r="D258" s="95">
        <v>0</v>
      </c>
      <c r="E258" s="95">
        <v>0</v>
      </c>
      <c r="F258" s="95">
        <v>0</v>
      </c>
      <c r="G258" s="95">
        <v>0</v>
      </c>
      <c r="H258" s="140">
        <v>0</v>
      </c>
      <c r="I258" s="243">
        <f t="shared" si="7"/>
        <v>0</v>
      </c>
    </row>
    <row r="259" spans="1:9" ht="10.5" customHeight="1" thickBot="1" x14ac:dyDescent="0.2">
      <c r="A259" s="210"/>
      <c r="B259" s="214" t="s">
        <v>449</v>
      </c>
      <c r="C259" s="89" t="s">
        <v>132</v>
      </c>
      <c r="D259" s="92">
        <v>0</v>
      </c>
      <c r="E259" s="92">
        <v>0</v>
      </c>
      <c r="F259" s="92">
        <v>0</v>
      </c>
      <c r="G259" s="92">
        <v>0</v>
      </c>
      <c r="H259" s="140">
        <v>0</v>
      </c>
      <c r="I259" s="243">
        <f t="shared" si="7"/>
        <v>0</v>
      </c>
    </row>
    <row r="260" spans="1:9" ht="10.5" customHeight="1" thickTop="1" thickBot="1" x14ac:dyDescent="0.2">
      <c r="A260" s="210"/>
      <c r="B260" s="214"/>
      <c r="C260" s="89" t="s">
        <v>442</v>
      </c>
      <c r="D260" s="111">
        <f>SUM(D234:D259)</f>
        <v>0</v>
      </c>
      <c r="E260" s="111">
        <f>SUM(E234:E259)</f>
        <v>0</v>
      </c>
      <c r="F260" s="111">
        <f>SUM(F234:F259)</f>
        <v>0</v>
      </c>
      <c r="G260" s="111">
        <f>SUM(G234:G259)</f>
        <v>0</v>
      </c>
      <c r="H260" s="111">
        <f>SUM(H234:H259)</f>
        <v>0</v>
      </c>
      <c r="I260" s="111">
        <f>G260+H260</f>
        <v>0</v>
      </c>
    </row>
    <row r="261" spans="1:9" ht="10.5" customHeight="1" thickTop="1" x14ac:dyDescent="0.15">
      <c r="A261" s="210"/>
      <c r="B261" s="214"/>
      <c r="C261" s="89"/>
      <c r="D261" s="3"/>
      <c r="E261" s="3"/>
      <c r="F261" s="3"/>
      <c r="G261" s="3"/>
      <c r="H261" s="3"/>
      <c r="I261" s="128"/>
    </row>
    <row r="262" spans="1:9" ht="10.5" customHeight="1" x14ac:dyDescent="0.15">
      <c r="A262" s="210" t="s">
        <v>1306</v>
      </c>
      <c r="C262" s="89"/>
      <c r="D262" s="3"/>
      <c r="E262" s="3"/>
      <c r="F262" s="3"/>
      <c r="G262" s="3"/>
      <c r="I262" s="105"/>
    </row>
    <row r="263" spans="1:9" x14ac:dyDescent="0.15">
      <c r="B263" s="214" t="s">
        <v>1048</v>
      </c>
      <c r="C263" s="89" t="s">
        <v>1186</v>
      </c>
      <c r="D263" s="95">
        <v>0</v>
      </c>
      <c r="E263" s="95">
        <v>0</v>
      </c>
      <c r="F263" s="95">
        <v>0</v>
      </c>
      <c r="G263" s="95">
        <v>0</v>
      </c>
      <c r="H263" s="97">
        <v>0</v>
      </c>
      <c r="I263" s="240">
        <f>SUM(G263+H263)</f>
        <v>0</v>
      </c>
    </row>
    <row r="264" spans="1:9" x14ac:dyDescent="0.15">
      <c r="A264" s="89"/>
      <c r="B264" s="214" t="s">
        <v>1049</v>
      </c>
      <c r="C264" s="89" t="s">
        <v>1474</v>
      </c>
      <c r="D264" s="95">
        <v>0</v>
      </c>
      <c r="E264" s="95">
        <v>0</v>
      </c>
      <c r="F264" s="95">
        <v>0</v>
      </c>
      <c r="G264" s="95">
        <v>0</v>
      </c>
      <c r="H264" s="97">
        <v>0</v>
      </c>
      <c r="I264" s="240">
        <f>SUM(G264+H264)</f>
        <v>0</v>
      </c>
    </row>
    <row r="265" spans="1:9" ht="10.5" customHeight="1" x14ac:dyDescent="0.15">
      <c r="A265" s="210"/>
      <c r="B265" s="214" t="s">
        <v>1050</v>
      </c>
      <c r="C265" s="89" t="s">
        <v>72</v>
      </c>
      <c r="D265" s="95">
        <v>0</v>
      </c>
      <c r="E265" s="95">
        <v>0</v>
      </c>
      <c r="F265" s="95">
        <v>0</v>
      </c>
      <c r="G265" s="95">
        <v>0</v>
      </c>
      <c r="H265" s="140">
        <v>0</v>
      </c>
      <c r="I265" s="243">
        <f t="shared" ref="I265:I288" si="8">SUM(G265+H265)</f>
        <v>0</v>
      </c>
    </row>
    <row r="266" spans="1:9" ht="10.5" customHeight="1" x14ac:dyDescent="0.15">
      <c r="A266" s="210"/>
      <c r="B266" s="214" t="s">
        <v>1051</v>
      </c>
      <c r="C266" s="89" t="s">
        <v>73</v>
      </c>
      <c r="D266" s="95">
        <v>0</v>
      </c>
      <c r="E266" s="95">
        <v>0</v>
      </c>
      <c r="F266" s="95">
        <v>0</v>
      </c>
      <c r="G266" s="95">
        <v>0</v>
      </c>
      <c r="H266" s="140">
        <v>0</v>
      </c>
      <c r="I266" s="243">
        <f t="shared" si="8"/>
        <v>0</v>
      </c>
    </row>
    <row r="267" spans="1:9" ht="10.5" customHeight="1" x14ac:dyDescent="0.15">
      <c r="A267" s="210"/>
      <c r="B267" s="214" t="s">
        <v>74</v>
      </c>
      <c r="C267" s="89" t="s">
        <v>75</v>
      </c>
      <c r="D267" s="95">
        <v>0</v>
      </c>
      <c r="E267" s="95">
        <v>0</v>
      </c>
      <c r="F267" s="95">
        <v>0</v>
      </c>
      <c r="G267" s="95">
        <v>0</v>
      </c>
      <c r="H267" s="140">
        <v>0</v>
      </c>
      <c r="I267" s="243">
        <f t="shared" si="8"/>
        <v>0</v>
      </c>
    </row>
    <row r="268" spans="1:9" ht="10.5" customHeight="1" x14ac:dyDescent="0.15">
      <c r="A268" s="210"/>
      <c r="B268" s="214" t="s">
        <v>76</v>
      </c>
      <c r="C268" s="89" t="s">
        <v>77</v>
      </c>
      <c r="D268" s="95">
        <v>0</v>
      </c>
      <c r="E268" s="95">
        <v>0</v>
      </c>
      <c r="F268" s="95">
        <v>0</v>
      </c>
      <c r="G268" s="95">
        <v>0</v>
      </c>
      <c r="H268" s="140">
        <v>0</v>
      </c>
      <c r="I268" s="243">
        <f t="shared" si="8"/>
        <v>0</v>
      </c>
    </row>
    <row r="269" spans="1:9" ht="10.5" customHeight="1" x14ac:dyDescent="0.15">
      <c r="A269" s="210"/>
      <c r="B269" s="214" t="s">
        <v>1052</v>
      </c>
      <c r="C269" s="89" t="s">
        <v>78</v>
      </c>
      <c r="D269" s="95">
        <v>0</v>
      </c>
      <c r="E269" s="95">
        <v>0</v>
      </c>
      <c r="F269" s="95">
        <v>0</v>
      </c>
      <c r="G269" s="95">
        <v>0</v>
      </c>
      <c r="H269" s="140">
        <v>0</v>
      </c>
      <c r="I269" s="243">
        <f t="shared" si="8"/>
        <v>0</v>
      </c>
    </row>
    <row r="270" spans="1:9" ht="10.5" customHeight="1" x14ac:dyDescent="0.15">
      <c r="A270" s="210"/>
      <c r="B270" s="333" t="s">
        <v>485</v>
      </c>
      <c r="C270" s="286" t="s">
        <v>508</v>
      </c>
      <c r="D270" s="95">
        <v>0</v>
      </c>
      <c r="E270" s="95">
        <v>0</v>
      </c>
      <c r="F270" s="95">
        <v>0</v>
      </c>
      <c r="G270" s="95">
        <v>0</v>
      </c>
      <c r="H270" s="140">
        <v>0</v>
      </c>
      <c r="I270" s="243">
        <f t="shared" si="8"/>
        <v>0</v>
      </c>
    </row>
    <row r="271" spans="1:9" ht="10.5" customHeight="1" x14ac:dyDescent="0.15">
      <c r="A271" s="210"/>
      <c r="B271" s="214" t="s">
        <v>1087</v>
      </c>
      <c r="C271" s="89" t="s">
        <v>595</v>
      </c>
      <c r="D271" s="95">
        <v>0</v>
      </c>
      <c r="E271" s="95">
        <v>0</v>
      </c>
      <c r="F271" s="95">
        <v>0</v>
      </c>
      <c r="G271" s="95">
        <v>0</v>
      </c>
      <c r="H271" s="140">
        <v>0</v>
      </c>
      <c r="I271" s="243">
        <f t="shared" si="8"/>
        <v>0</v>
      </c>
    </row>
    <row r="272" spans="1:9" ht="10.5" customHeight="1" x14ac:dyDescent="0.15">
      <c r="A272" s="210"/>
      <c r="B272" s="214" t="s">
        <v>1088</v>
      </c>
      <c r="C272" s="89" t="s">
        <v>597</v>
      </c>
      <c r="D272" s="95">
        <v>0</v>
      </c>
      <c r="E272" s="95">
        <v>0</v>
      </c>
      <c r="F272" s="95">
        <v>0</v>
      </c>
      <c r="G272" s="95">
        <v>0</v>
      </c>
      <c r="H272" s="140">
        <v>0</v>
      </c>
      <c r="I272" s="243">
        <f t="shared" si="8"/>
        <v>0</v>
      </c>
    </row>
    <row r="273" spans="1:9" ht="10.5" customHeight="1" x14ac:dyDescent="0.15">
      <c r="A273" s="210"/>
      <c r="B273" s="214" t="s">
        <v>598</v>
      </c>
      <c r="C273" s="89" t="s">
        <v>603</v>
      </c>
      <c r="D273" s="95">
        <v>0</v>
      </c>
      <c r="E273" s="95">
        <v>0</v>
      </c>
      <c r="F273" s="95">
        <v>0</v>
      </c>
      <c r="G273" s="95">
        <v>0</v>
      </c>
      <c r="H273" s="140">
        <v>0</v>
      </c>
      <c r="I273" s="243">
        <f t="shared" si="8"/>
        <v>0</v>
      </c>
    </row>
    <row r="274" spans="1:9" ht="10.5" customHeight="1" x14ac:dyDescent="0.15">
      <c r="A274" s="210"/>
      <c r="B274" s="214" t="s">
        <v>599</v>
      </c>
      <c r="C274" s="89" t="s">
        <v>135</v>
      </c>
      <c r="D274" s="95">
        <v>0</v>
      </c>
      <c r="E274" s="95">
        <v>0</v>
      </c>
      <c r="F274" s="95">
        <v>0</v>
      </c>
      <c r="G274" s="95">
        <v>0</v>
      </c>
      <c r="H274" s="140">
        <v>0</v>
      </c>
      <c r="I274" s="243">
        <f t="shared" si="8"/>
        <v>0</v>
      </c>
    </row>
    <row r="275" spans="1:9" ht="10.5" customHeight="1" x14ac:dyDescent="0.15">
      <c r="A275" s="210"/>
      <c r="B275" s="214" t="s">
        <v>600</v>
      </c>
      <c r="C275" s="89" t="s">
        <v>108</v>
      </c>
      <c r="D275" s="95">
        <v>0</v>
      </c>
      <c r="E275" s="95">
        <v>0</v>
      </c>
      <c r="F275" s="95">
        <v>0</v>
      </c>
      <c r="G275" s="95">
        <v>0</v>
      </c>
      <c r="H275" s="140">
        <v>0</v>
      </c>
      <c r="I275" s="243">
        <f t="shared" si="8"/>
        <v>0</v>
      </c>
    </row>
    <row r="276" spans="1:9" ht="10.5" customHeight="1" x14ac:dyDescent="0.15">
      <c r="A276" s="210"/>
      <c r="B276" s="214" t="s">
        <v>601</v>
      </c>
      <c r="C276" s="89" t="s">
        <v>109</v>
      </c>
      <c r="D276" s="95">
        <v>0</v>
      </c>
      <c r="E276" s="95">
        <v>0</v>
      </c>
      <c r="F276" s="95">
        <v>0</v>
      </c>
      <c r="G276" s="95">
        <v>0</v>
      </c>
      <c r="H276" s="140">
        <v>0</v>
      </c>
      <c r="I276" s="243">
        <f t="shared" si="8"/>
        <v>0</v>
      </c>
    </row>
    <row r="277" spans="1:9" ht="10.5" customHeight="1" x14ac:dyDescent="0.15">
      <c r="A277" s="210"/>
      <c r="B277" s="214" t="s">
        <v>244</v>
      </c>
      <c r="C277" s="89" t="s">
        <v>340</v>
      </c>
      <c r="D277" s="95">
        <v>0</v>
      </c>
      <c r="E277" s="95">
        <v>0</v>
      </c>
      <c r="F277" s="95">
        <v>0</v>
      </c>
      <c r="G277" s="95">
        <v>0</v>
      </c>
      <c r="H277" s="140">
        <v>0</v>
      </c>
      <c r="I277" s="243">
        <f t="shared" si="8"/>
        <v>0</v>
      </c>
    </row>
    <row r="278" spans="1:9" ht="10.5" customHeight="1" x14ac:dyDescent="0.15">
      <c r="A278" s="210"/>
      <c r="B278" s="214" t="s">
        <v>1053</v>
      </c>
      <c r="C278" s="89" t="s">
        <v>110</v>
      </c>
      <c r="D278" s="95">
        <v>0</v>
      </c>
      <c r="E278" s="95">
        <v>0</v>
      </c>
      <c r="F278" s="95">
        <v>0</v>
      </c>
      <c r="G278" s="95">
        <v>0</v>
      </c>
      <c r="H278" s="140">
        <v>0</v>
      </c>
      <c r="I278" s="243">
        <f t="shared" si="8"/>
        <v>0</v>
      </c>
    </row>
    <row r="279" spans="1:9" ht="10.5" customHeight="1" x14ac:dyDescent="0.15">
      <c r="A279" s="210"/>
      <c r="B279" s="214" t="s">
        <v>602</v>
      </c>
      <c r="C279" s="89" t="s">
        <v>111</v>
      </c>
      <c r="D279" s="95">
        <v>0</v>
      </c>
      <c r="E279" s="95">
        <v>0</v>
      </c>
      <c r="F279" s="95">
        <v>0</v>
      </c>
      <c r="G279" s="95">
        <v>0</v>
      </c>
      <c r="H279" s="140">
        <v>0</v>
      </c>
      <c r="I279" s="243">
        <f t="shared" si="8"/>
        <v>0</v>
      </c>
    </row>
    <row r="280" spans="1:9" ht="10.5" customHeight="1" x14ac:dyDescent="0.15">
      <c r="A280" s="210"/>
      <c r="B280" s="214" t="s">
        <v>1054</v>
      </c>
      <c r="C280" s="89" t="s">
        <v>114</v>
      </c>
      <c r="D280" s="95">
        <v>0</v>
      </c>
      <c r="E280" s="95">
        <v>0</v>
      </c>
      <c r="F280" s="95">
        <v>0</v>
      </c>
      <c r="G280" s="95">
        <v>0</v>
      </c>
      <c r="H280" s="140">
        <v>0</v>
      </c>
      <c r="I280" s="243">
        <f t="shared" si="8"/>
        <v>0</v>
      </c>
    </row>
    <row r="281" spans="1:9" ht="10.5" customHeight="1" x14ac:dyDescent="0.15">
      <c r="A281" s="210"/>
      <c r="B281" s="214" t="s">
        <v>451</v>
      </c>
      <c r="C281" s="89" t="s">
        <v>119</v>
      </c>
      <c r="D281" s="95">
        <v>0</v>
      </c>
      <c r="E281" s="95">
        <v>0</v>
      </c>
      <c r="F281" s="95">
        <v>0</v>
      </c>
      <c r="G281" s="95">
        <v>0</v>
      </c>
      <c r="H281" s="140">
        <v>0</v>
      </c>
      <c r="I281" s="243">
        <f t="shared" si="8"/>
        <v>0</v>
      </c>
    </row>
    <row r="282" spans="1:9" ht="10.5" customHeight="1" x14ac:dyDescent="0.15">
      <c r="A282" s="210"/>
      <c r="B282" s="214" t="s">
        <v>447</v>
      </c>
      <c r="C282" s="89" t="s">
        <v>121</v>
      </c>
      <c r="D282" s="95">
        <v>0</v>
      </c>
      <c r="E282" s="95">
        <v>0</v>
      </c>
      <c r="F282" s="95">
        <v>0</v>
      </c>
      <c r="G282" s="95">
        <v>0</v>
      </c>
      <c r="H282" s="140">
        <v>0</v>
      </c>
      <c r="I282" s="243">
        <f t="shared" si="8"/>
        <v>0</v>
      </c>
    </row>
    <row r="283" spans="1:9" ht="10.5" customHeight="1" x14ac:dyDescent="0.15">
      <c r="A283" s="210"/>
      <c r="B283" s="214" t="s">
        <v>1055</v>
      </c>
      <c r="C283" s="89" t="s">
        <v>127</v>
      </c>
      <c r="D283" s="95">
        <v>0</v>
      </c>
      <c r="E283" s="95">
        <v>0</v>
      </c>
      <c r="F283" s="95">
        <v>0</v>
      </c>
      <c r="G283" s="95">
        <v>0</v>
      </c>
      <c r="H283" s="140">
        <v>0</v>
      </c>
      <c r="I283" s="243">
        <f t="shared" si="8"/>
        <v>0</v>
      </c>
    </row>
    <row r="284" spans="1:9" ht="10.5" customHeight="1" x14ac:dyDescent="0.15">
      <c r="A284" s="210"/>
      <c r="B284" s="214" t="s">
        <v>123</v>
      </c>
      <c r="C284" s="89" t="s">
        <v>128</v>
      </c>
      <c r="D284" s="95">
        <v>0</v>
      </c>
      <c r="E284" s="95">
        <v>0</v>
      </c>
      <c r="F284" s="95">
        <v>0</v>
      </c>
      <c r="G284" s="95">
        <v>0</v>
      </c>
      <c r="H284" s="140">
        <v>0</v>
      </c>
      <c r="I284" s="243">
        <f t="shared" si="8"/>
        <v>0</v>
      </c>
    </row>
    <row r="285" spans="1:9" ht="10.5" customHeight="1" x14ac:dyDescent="0.15">
      <c r="A285" s="210"/>
      <c r="B285" s="214" t="s">
        <v>124</v>
      </c>
      <c r="C285" s="89" t="s">
        <v>129</v>
      </c>
      <c r="D285" s="95">
        <v>0</v>
      </c>
      <c r="E285" s="95">
        <v>0</v>
      </c>
      <c r="F285" s="95">
        <v>0</v>
      </c>
      <c r="G285" s="95">
        <v>0</v>
      </c>
      <c r="H285" s="140">
        <v>0</v>
      </c>
      <c r="I285" s="243">
        <f t="shared" si="8"/>
        <v>0</v>
      </c>
    </row>
    <row r="286" spans="1:9" ht="10.5" customHeight="1" x14ac:dyDescent="0.15">
      <c r="A286" s="210"/>
      <c r="B286" s="214" t="s">
        <v>125</v>
      </c>
      <c r="C286" s="89" t="s">
        <v>130</v>
      </c>
      <c r="D286" s="95">
        <v>0</v>
      </c>
      <c r="E286" s="95">
        <v>0</v>
      </c>
      <c r="F286" s="95">
        <v>0</v>
      </c>
      <c r="G286" s="95">
        <v>0</v>
      </c>
      <c r="H286" s="140">
        <v>0</v>
      </c>
      <c r="I286" s="243">
        <f t="shared" si="8"/>
        <v>0</v>
      </c>
    </row>
    <row r="287" spans="1:9" ht="10.5" customHeight="1" x14ac:dyDescent="0.15">
      <c r="A287" s="210"/>
      <c r="B287" s="214" t="s">
        <v>126</v>
      </c>
      <c r="C287" s="89" t="s">
        <v>131</v>
      </c>
      <c r="D287" s="95">
        <v>0</v>
      </c>
      <c r="E287" s="95">
        <v>0</v>
      </c>
      <c r="F287" s="95">
        <v>0</v>
      </c>
      <c r="G287" s="95">
        <v>0</v>
      </c>
      <c r="H287" s="140">
        <v>0</v>
      </c>
      <c r="I287" s="243">
        <f t="shared" si="8"/>
        <v>0</v>
      </c>
    </row>
    <row r="288" spans="1:9" ht="10.5" customHeight="1" thickBot="1" x14ac:dyDescent="0.2">
      <c r="A288" s="210"/>
      <c r="B288" s="214" t="s">
        <v>449</v>
      </c>
      <c r="C288" s="89" t="s">
        <v>132</v>
      </c>
      <c r="D288" s="92">
        <v>0</v>
      </c>
      <c r="E288" s="92">
        <v>0</v>
      </c>
      <c r="F288" s="92">
        <v>0</v>
      </c>
      <c r="G288" s="92">
        <v>0</v>
      </c>
      <c r="H288" s="140">
        <v>0</v>
      </c>
      <c r="I288" s="243">
        <f t="shared" si="8"/>
        <v>0</v>
      </c>
    </row>
    <row r="289" spans="1:9" ht="10.5" customHeight="1" thickTop="1" thickBot="1" x14ac:dyDescent="0.2">
      <c r="A289" s="210"/>
      <c r="B289" s="214"/>
      <c r="C289" s="89" t="s">
        <v>442</v>
      </c>
      <c r="D289" s="111">
        <f>SUM(D263:D288)</f>
        <v>0</v>
      </c>
      <c r="E289" s="111">
        <f>SUM(E263:E288)</f>
        <v>0</v>
      </c>
      <c r="F289" s="111">
        <f>SUM(F263:F288)</f>
        <v>0</v>
      </c>
      <c r="G289" s="111">
        <f>SUM(G263:G288)</f>
        <v>0</v>
      </c>
      <c r="H289" s="111">
        <f>SUM(H263:H288)</f>
        <v>0</v>
      </c>
      <c r="I289" s="111">
        <f>G289+H289</f>
        <v>0</v>
      </c>
    </row>
    <row r="290" spans="1:9" ht="10.5" customHeight="1" thickTop="1" x14ac:dyDescent="0.15">
      <c r="A290" s="210"/>
      <c r="B290" s="214"/>
      <c r="C290" s="89"/>
      <c r="D290" s="3"/>
      <c r="E290" s="3"/>
      <c r="F290" s="3"/>
      <c r="G290" s="3"/>
      <c r="H290" s="3"/>
      <c r="I290" s="128"/>
    </row>
    <row r="291" spans="1:9" ht="10.5" customHeight="1" x14ac:dyDescent="0.15">
      <c r="A291" s="210" t="s">
        <v>467</v>
      </c>
      <c r="C291" s="89"/>
      <c r="D291" s="3"/>
      <c r="E291" s="3"/>
      <c r="F291" s="3"/>
      <c r="G291" s="3"/>
      <c r="H291" s="3"/>
      <c r="I291" s="128"/>
    </row>
    <row r="292" spans="1:9" x14ac:dyDescent="0.15">
      <c r="B292" s="214" t="s">
        <v>1048</v>
      </c>
      <c r="C292" s="89" t="s">
        <v>1186</v>
      </c>
      <c r="D292" s="95">
        <v>0</v>
      </c>
      <c r="E292" s="95">
        <v>0</v>
      </c>
      <c r="F292" s="95">
        <v>0</v>
      </c>
      <c r="G292" s="95">
        <v>0</v>
      </c>
      <c r="H292" s="97">
        <v>0</v>
      </c>
      <c r="I292" s="240">
        <f>SUM(G292+H292)</f>
        <v>0</v>
      </c>
    </row>
    <row r="293" spans="1:9" x14ac:dyDescent="0.15">
      <c r="A293" s="89"/>
      <c r="B293" s="214" t="s">
        <v>1049</v>
      </c>
      <c r="C293" s="89" t="s">
        <v>1474</v>
      </c>
      <c r="D293" s="95">
        <v>0</v>
      </c>
      <c r="E293" s="95">
        <v>0</v>
      </c>
      <c r="F293" s="95">
        <v>0</v>
      </c>
      <c r="G293" s="95">
        <v>0</v>
      </c>
      <c r="H293" s="97">
        <v>0</v>
      </c>
      <c r="I293" s="240">
        <f>SUM(G293+H293)</f>
        <v>0</v>
      </c>
    </row>
    <row r="294" spans="1:9" ht="10.5" customHeight="1" x14ac:dyDescent="0.15">
      <c r="A294" s="210"/>
      <c r="B294" s="214" t="s">
        <v>1050</v>
      </c>
      <c r="C294" s="89" t="s">
        <v>72</v>
      </c>
      <c r="D294" s="95">
        <v>0</v>
      </c>
      <c r="E294" s="95">
        <v>0</v>
      </c>
      <c r="F294" s="95">
        <v>0</v>
      </c>
      <c r="G294" s="140">
        <v>0</v>
      </c>
      <c r="H294" s="140">
        <v>0</v>
      </c>
      <c r="I294" s="243">
        <f t="shared" ref="I294:I317" si="9">SUM(G294+H294)</f>
        <v>0</v>
      </c>
    </row>
    <row r="295" spans="1:9" ht="10.5" customHeight="1" x14ac:dyDescent="0.15">
      <c r="A295" s="210"/>
      <c r="B295" s="214" t="s">
        <v>1051</v>
      </c>
      <c r="C295" s="89" t="s">
        <v>73</v>
      </c>
      <c r="D295" s="95">
        <v>0</v>
      </c>
      <c r="E295" s="95">
        <v>0</v>
      </c>
      <c r="F295" s="95">
        <v>0</v>
      </c>
      <c r="G295" s="140">
        <v>0</v>
      </c>
      <c r="H295" s="140">
        <v>0</v>
      </c>
      <c r="I295" s="243">
        <f t="shared" si="9"/>
        <v>0</v>
      </c>
    </row>
    <row r="296" spans="1:9" ht="10.5" customHeight="1" x14ac:dyDescent="0.15">
      <c r="A296" s="210"/>
      <c r="B296" s="214" t="s">
        <v>74</v>
      </c>
      <c r="C296" s="89" t="s">
        <v>75</v>
      </c>
      <c r="D296" s="95">
        <v>0</v>
      </c>
      <c r="E296" s="95">
        <v>0</v>
      </c>
      <c r="F296" s="95">
        <v>0</v>
      </c>
      <c r="G296" s="140">
        <v>0</v>
      </c>
      <c r="H296" s="140">
        <v>0</v>
      </c>
      <c r="I296" s="243">
        <f t="shared" si="9"/>
        <v>0</v>
      </c>
    </row>
    <row r="297" spans="1:9" ht="10.5" customHeight="1" x14ac:dyDescent="0.15">
      <c r="A297" s="210"/>
      <c r="B297" s="214" t="s">
        <v>76</v>
      </c>
      <c r="C297" s="89" t="s">
        <v>77</v>
      </c>
      <c r="D297" s="95">
        <v>0</v>
      </c>
      <c r="E297" s="95">
        <v>0</v>
      </c>
      <c r="F297" s="95">
        <v>0</v>
      </c>
      <c r="G297" s="95">
        <v>0</v>
      </c>
      <c r="H297" s="140">
        <v>0</v>
      </c>
      <c r="I297" s="243">
        <f t="shared" si="9"/>
        <v>0</v>
      </c>
    </row>
    <row r="298" spans="1:9" ht="10.5" customHeight="1" x14ac:dyDescent="0.15">
      <c r="A298" s="210"/>
      <c r="B298" s="214" t="s">
        <v>1052</v>
      </c>
      <c r="C298" s="89" t="s">
        <v>78</v>
      </c>
      <c r="D298" s="95">
        <v>0</v>
      </c>
      <c r="E298" s="95">
        <v>0</v>
      </c>
      <c r="F298" s="95">
        <v>0</v>
      </c>
      <c r="G298" s="95">
        <v>0</v>
      </c>
      <c r="H298" s="140">
        <v>0</v>
      </c>
      <c r="I298" s="243">
        <f t="shared" si="9"/>
        <v>0</v>
      </c>
    </row>
    <row r="299" spans="1:9" ht="10.5" customHeight="1" x14ac:dyDescent="0.15">
      <c r="A299" s="210"/>
      <c r="B299" s="214" t="s">
        <v>86</v>
      </c>
      <c r="C299" s="89" t="s">
        <v>1080</v>
      </c>
      <c r="D299" s="95">
        <v>0</v>
      </c>
      <c r="E299" s="95">
        <v>0</v>
      </c>
      <c r="F299" s="95">
        <v>0</v>
      </c>
      <c r="G299" s="95">
        <v>0</v>
      </c>
      <c r="H299" s="140">
        <v>0</v>
      </c>
      <c r="I299" s="243">
        <f t="shared" si="9"/>
        <v>0</v>
      </c>
    </row>
    <row r="300" spans="1:9" ht="10.5" customHeight="1" x14ac:dyDescent="0.15">
      <c r="A300" s="210"/>
      <c r="B300" s="214" t="s">
        <v>485</v>
      </c>
      <c r="C300" s="89" t="s">
        <v>508</v>
      </c>
      <c r="D300" s="95">
        <v>0</v>
      </c>
      <c r="E300" s="95">
        <v>0</v>
      </c>
      <c r="F300" s="95">
        <v>0</v>
      </c>
      <c r="G300" s="95">
        <v>0</v>
      </c>
      <c r="H300" s="140">
        <v>0</v>
      </c>
      <c r="I300" s="243">
        <f t="shared" si="9"/>
        <v>0</v>
      </c>
    </row>
    <row r="301" spans="1:9" ht="10.5" customHeight="1" x14ac:dyDescent="0.15">
      <c r="A301" s="210"/>
      <c r="B301" s="214" t="s">
        <v>1087</v>
      </c>
      <c r="C301" s="89" t="s">
        <v>595</v>
      </c>
      <c r="D301" s="95">
        <v>0</v>
      </c>
      <c r="E301" s="95">
        <v>0</v>
      </c>
      <c r="F301" s="95">
        <v>0</v>
      </c>
      <c r="G301" s="95">
        <v>0</v>
      </c>
      <c r="H301" s="140">
        <v>0</v>
      </c>
      <c r="I301" s="243">
        <f t="shared" si="9"/>
        <v>0</v>
      </c>
    </row>
    <row r="302" spans="1:9" ht="10.5" customHeight="1" x14ac:dyDescent="0.15">
      <c r="A302" s="210"/>
      <c r="B302" s="214" t="s">
        <v>1088</v>
      </c>
      <c r="C302" s="89" t="s">
        <v>597</v>
      </c>
      <c r="D302" s="95">
        <v>0</v>
      </c>
      <c r="E302" s="95">
        <v>0</v>
      </c>
      <c r="F302" s="95">
        <v>0</v>
      </c>
      <c r="G302" s="95">
        <v>0</v>
      </c>
      <c r="H302" s="140">
        <v>0</v>
      </c>
      <c r="I302" s="243">
        <f t="shared" si="9"/>
        <v>0</v>
      </c>
    </row>
    <row r="303" spans="1:9" ht="10.5" customHeight="1" x14ac:dyDescent="0.15">
      <c r="A303" s="210"/>
      <c r="B303" s="214" t="s">
        <v>598</v>
      </c>
      <c r="C303" s="89" t="s">
        <v>603</v>
      </c>
      <c r="D303" s="95">
        <v>0</v>
      </c>
      <c r="E303" s="95">
        <v>0</v>
      </c>
      <c r="F303" s="95">
        <v>0</v>
      </c>
      <c r="G303" s="95">
        <v>0</v>
      </c>
      <c r="H303" s="140">
        <v>0</v>
      </c>
      <c r="I303" s="243">
        <f t="shared" si="9"/>
        <v>0</v>
      </c>
    </row>
    <row r="304" spans="1:9" ht="10.5" customHeight="1" x14ac:dyDescent="0.15">
      <c r="A304" s="210"/>
      <c r="B304" s="214" t="s">
        <v>599</v>
      </c>
      <c r="C304" s="89" t="s">
        <v>135</v>
      </c>
      <c r="D304" s="95">
        <v>0</v>
      </c>
      <c r="E304" s="95">
        <v>0</v>
      </c>
      <c r="F304" s="95">
        <v>0</v>
      </c>
      <c r="G304" s="95">
        <v>0</v>
      </c>
      <c r="H304" s="140">
        <v>0</v>
      </c>
      <c r="I304" s="243">
        <f t="shared" si="9"/>
        <v>0</v>
      </c>
    </row>
    <row r="305" spans="1:9" ht="10.5" customHeight="1" x14ac:dyDescent="0.15">
      <c r="A305" s="210"/>
      <c r="B305" s="214" t="s">
        <v>600</v>
      </c>
      <c r="C305" s="89" t="s">
        <v>108</v>
      </c>
      <c r="D305" s="95">
        <v>0</v>
      </c>
      <c r="E305" s="95">
        <v>0</v>
      </c>
      <c r="F305" s="95">
        <v>0</v>
      </c>
      <c r="G305" s="95">
        <v>0</v>
      </c>
      <c r="H305" s="140">
        <v>0</v>
      </c>
      <c r="I305" s="243">
        <f t="shared" si="9"/>
        <v>0</v>
      </c>
    </row>
    <row r="306" spans="1:9" ht="10.5" customHeight="1" x14ac:dyDescent="0.15">
      <c r="A306" s="210"/>
      <c r="B306" s="214" t="s">
        <v>601</v>
      </c>
      <c r="C306" s="89" t="s">
        <v>109</v>
      </c>
      <c r="D306" s="95">
        <v>0</v>
      </c>
      <c r="E306" s="95">
        <v>0</v>
      </c>
      <c r="F306" s="95">
        <v>0</v>
      </c>
      <c r="G306" s="95">
        <v>0</v>
      </c>
      <c r="H306" s="140">
        <v>0</v>
      </c>
      <c r="I306" s="243">
        <f t="shared" si="9"/>
        <v>0</v>
      </c>
    </row>
    <row r="307" spans="1:9" ht="10.5" customHeight="1" x14ac:dyDescent="0.15">
      <c r="A307" s="210"/>
      <c r="B307" s="214" t="s">
        <v>1053</v>
      </c>
      <c r="C307" s="89" t="s">
        <v>110</v>
      </c>
      <c r="D307" s="95">
        <v>0</v>
      </c>
      <c r="E307" s="95">
        <v>0</v>
      </c>
      <c r="F307" s="95">
        <v>0</v>
      </c>
      <c r="G307" s="95">
        <v>0</v>
      </c>
      <c r="H307" s="140">
        <v>0</v>
      </c>
      <c r="I307" s="243">
        <f t="shared" si="9"/>
        <v>0</v>
      </c>
    </row>
    <row r="308" spans="1:9" ht="10.5" customHeight="1" x14ac:dyDescent="0.15">
      <c r="A308" s="210"/>
      <c r="B308" s="214" t="s">
        <v>602</v>
      </c>
      <c r="C308" s="89" t="s">
        <v>111</v>
      </c>
      <c r="D308" s="95">
        <v>0</v>
      </c>
      <c r="E308" s="95">
        <v>0</v>
      </c>
      <c r="F308" s="95">
        <v>0</v>
      </c>
      <c r="G308" s="95">
        <v>0</v>
      </c>
      <c r="H308" s="140">
        <v>0</v>
      </c>
      <c r="I308" s="243">
        <f t="shared" si="9"/>
        <v>0</v>
      </c>
    </row>
    <row r="309" spans="1:9" ht="10.5" customHeight="1" x14ac:dyDescent="0.15">
      <c r="A309" s="210"/>
      <c r="B309" s="214" t="s">
        <v>1054</v>
      </c>
      <c r="C309" s="89" t="s">
        <v>114</v>
      </c>
      <c r="D309" s="95">
        <v>0</v>
      </c>
      <c r="E309" s="95">
        <v>0</v>
      </c>
      <c r="F309" s="95">
        <v>0</v>
      </c>
      <c r="G309" s="95">
        <v>0</v>
      </c>
      <c r="H309" s="140">
        <v>0</v>
      </c>
      <c r="I309" s="243">
        <f t="shared" si="9"/>
        <v>0</v>
      </c>
    </row>
    <row r="310" spans="1:9" ht="10.5" customHeight="1" x14ac:dyDescent="0.15">
      <c r="A310" s="210"/>
      <c r="B310" s="214" t="s">
        <v>451</v>
      </c>
      <c r="C310" s="89" t="s">
        <v>119</v>
      </c>
      <c r="D310" s="95">
        <v>0</v>
      </c>
      <c r="E310" s="95">
        <v>0</v>
      </c>
      <c r="F310" s="95">
        <v>0</v>
      </c>
      <c r="G310" s="95">
        <v>0</v>
      </c>
      <c r="H310" s="140">
        <v>0</v>
      </c>
      <c r="I310" s="243">
        <f t="shared" si="9"/>
        <v>0</v>
      </c>
    </row>
    <row r="311" spans="1:9" ht="10.5" customHeight="1" x14ac:dyDescent="0.15">
      <c r="A311" s="210"/>
      <c r="B311" s="214" t="s">
        <v>147</v>
      </c>
      <c r="C311" s="89" t="s">
        <v>120</v>
      </c>
      <c r="D311" s="95">
        <v>0</v>
      </c>
      <c r="E311" s="95">
        <v>0</v>
      </c>
      <c r="F311" s="95">
        <v>0</v>
      </c>
      <c r="G311" s="95">
        <v>0</v>
      </c>
      <c r="H311" s="140">
        <v>0</v>
      </c>
      <c r="I311" s="243">
        <f t="shared" si="9"/>
        <v>0</v>
      </c>
    </row>
    <row r="312" spans="1:9" ht="10.5" customHeight="1" x14ac:dyDescent="0.15">
      <c r="A312" s="210"/>
      <c r="B312" s="214" t="s">
        <v>447</v>
      </c>
      <c r="C312" s="89" t="s">
        <v>121</v>
      </c>
      <c r="D312" s="95">
        <v>0</v>
      </c>
      <c r="E312" s="95">
        <v>0</v>
      </c>
      <c r="F312" s="95">
        <v>0</v>
      </c>
      <c r="G312" s="95">
        <v>0</v>
      </c>
      <c r="H312" s="140">
        <v>0</v>
      </c>
      <c r="I312" s="243">
        <f t="shared" si="9"/>
        <v>0</v>
      </c>
    </row>
    <row r="313" spans="1:9" ht="10.5" customHeight="1" x14ac:dyDescent="0.15">
      <c r="A313" s="210"/>
      <c r="B313" s="214" t="s">
        <v>1055</v>
      </c>
      <c r="C313" s="89" t="s">
        <v>127</v>
      </c>
      <c r="D313" s="95">
        <v>0</v>
      </c>
      <c r="E313" s="95">
        <v>0</v>
      </c>
      <c r="F313" s="95">
        <v>0</v>
      </c>
      <c r="G313" s="95">
        <v>0</v>
      </c>
      <c r="H313" s="140">
        <v>0</v>
      </c>
      <c r="I313" s="243">
        <f t="shared" si="9"/>
        <v>0</v>
      </c>
    </row>
    <row r="314" spans="1:9" ht="10.5" customHeight="1" x14ac:dyDescent="0.15">
      <c r="A314" s="210"/>
      <c r="B314" s="214" t="s">
        <v>123</v>
      </c>
      <c r="C314" s="89" t="s">
        <v>128</v>
      </c>
      <c r="D314" s="95">
        <v>0</v>
      </c>
      <c r="E314" s="95">
        <v>0</v>
      </c>
      <c r="F314" s="95">
        <v>0</v>
      </c>
      <c r="G314" s="95">
        <v>0</v>
      </c>
      <c r="H314" s="140">
        <v>0</v>
      </c>
      <c r="I314" s="243">
        <f t="shared" si="9"/>
        <v>0</v>
      </c>
    </row>
    <row r="315" spans="1:9" ht="10.5" customHeight="1" x14ac:dyDescent="0.15">
      <c r="A315" s="210"/>
      <c r="B315" s="214" t="s">
        <v>124</v>
      </c>
      <c r="C315" s="89" t="s">
        <v>129</v>
      </c>
      <c r="D315" s="95">
        <v>0</v>
      </c>
      <c r="E315" s="95">
        <v>0</v>
      </c>
      <c r="F315" s="95">
        <v>0</v>
      </c>
      <c r="G315" s="95">
        <v>0</v>
      </c>
      <c r="H315" s="140">
        <v>0</v>
      </c>
      <c r="I315" s="243">
        <f t="shared" si="9"/>
        <v>0</v>
      </c>
    </row>
    <row r="316" spans="1:9" ht="10.5" customHeight="1" x14ac:dyDescent="0.15">
      <c r="A316" s="210"/>
      <c r="B316" s="214" t="s">
        <v>125</v>
      </c>
      <c r="C316" s="89" t="s">
        <v>130</v>
      </c>
      <c r="D316" s="95">
        <v>0</v>
      </c>
      <c r="E316" s="95">
        <v>0</v>
      </c>
      <c r="F316" s="95">
        <v>0</v>
      </c>
      <c r="G316" s="95">
        <v>0</v>
      </c>
      <c r="H316" s="140">
        <v>0</v>
      </c>
      <c r="I316" s="243">
        <f t="shared" si="9"/>
        <v>0</v>
      </c>
    </row>
    <row r="317" spans="1:9" ht="10.5" customHeight="1" x14ac:dyDescent="0.15">
      <c r="A317" s="210"/>
      <c r="B317" s="214" t="s">
        <v>126</v>
      </c>
      <c r="C317" s="89" t="s">
        <v>131</v>
      </c>
      <c r="D317" s="95">
        <v>0</v>
      </c>
      <c r="E317" s="95">
        <v>0</v>
      </c>
      <c r="F317" s="95">
        <v>0</v>
      </c>
      <c r="G317" s="95">
        <v>0</v>
      </c>
      <c r="H317" s="140">
        <v>0</v>
      </c>
      <c r="I317" s="243">
        <f t="shared" si="9"/>
        <v>0</v>
      </c>
    </row>
    <row r="318" spans="1:9" ht="10.5" customHeight="1" thickBot="1" x14ac:dyDescent="0.2">
      <c r="A318" s="210"/>
      <c r="B318" s="214" t="s">
        <v>449</v>
      </c>
      <c r="C318" s="89" t="s">
        <v>132</v>
      </c>
      <c r="D318" s="92">
        <v>0</v>
      </c>
      <c r="E318" s="92">
        <v>0</v>
      </c>
      <c r="F318" s="92">
        <v>0</v>
      </c>
      <c r="G318" s="92">
        <v>0</v>
      </c>
      <c r="H318" s="140">
        <v>0</v>
      </c>
      <c r="I318" s="243">
        <f>SUM(G318+H318)</f>
        <v>0</v>
      </c>
    </row>
    <row r="319" spans="1:9" ht="10.5" customHeight="1" thickTop="1" thickBot="1" x14ac:dyDescent="0.2">
      <c r="A319" s="210"/>
      <c r="B319" s="214"/>
      <c r="C319" s="89" t="s">
        <v>468</v>
      </c>
      <c r="D319" s="111">
        <f>SUM(D292:D318)</f>
        <v>0</v>
      </c>
      <c r="E319" s="111">
        <f>SUM(E292:E318)</f>
        <v>0</v>
      </c>
      <c r="F319" s="111">
        <f>SUM(F292:F318)</f>
        <v>0</v>
      </c>
      <c r="G319" s="111">
        <f>SUM(G292:G318)</f>
        <v>0</v>
      </c>
      <c r="H319" s="111">
        <f>SUM(H292:H318)</f>
        <v>0</v>
      </c>
      <c r="I319" s="111">
        <f>G319+H319</f>
        <v>0</v>
      </c>
    </row>
    <row r="320" spans="1:9" ht="10.5" customHeight="1" thickTop="1" x14ac:dyDescent="0.15">
      <c r="A320" s="210"/>
      <c r="B320" s="214"/>
      <c r="C320" s="89"/>
      <c r="D320" s="3"/>
      <c r="E320" s="3"/>
      <c r="F320" s="3"/>
      <c r="G320" s="3"/>
      <c r="I320" s="105"/>
    </row>
    <row r="321" spans="1:9" ht="10.5" customHeight="1" x14ac:dyDescent="0.15">
      <c r="A321" s="210" t="s">
        <v>469</v>
      </c>
      <c r="C321" s="89"/>
      <c r="D321" s="3"/>
      <c r="E321" s="3"/>
      <c r="F321" s="3"/>
      <c r="G321" s="3"/>
      <c r="I321" s="105"/>
    </row>
    <row r="322" spans="1:9" x14ac:dyDescent="0.15">
      <c r="B322" s="214" t="s">
        <v>1048</v>
      </c>
      <c r="C322" s="89" t="s">
        <v>1186</v>
      </c>
      <c r="D322" s="95">
        <v>0</v>
      </c>
      <c r="E322" s="95">
        <v>0</v>
      </c>
      <c r="F322" s="95">
        <v>0</v>
      </c>
      <c r="G322" s="95">
        <v>0</v>
      </c>
      <c r="H322" s="97">
        <v>0</v>
      </c>
      <c r="I322" s="240">
        <f>SUM(G322+H322)</f>
        <v>0</v>
      </c>
    </row>
    <row r="323" spans="1:9" x14ac:dyDescent="0.15">
      <c r="A323" s="89"/>
      <c r="B323" s="214" t="s">
        <v>1049</v>
      </c>
      <c r="C323" s="89" t="s">
        <v>1474</v>
      </c>
      <c r="D323" s="95">
        <v>0</v>
      </c>
      <c r="E323" s="95">
        <v>0</v>
      </c>
      <c r="F323" s="95">
        <v>0</v>
      </c>
      <c r="G323" s="95">
        <v>0</v>
      </c>
      <c r="H323" s="97">
        <v>0</v>
      </c>
      <c r="I323" s="240">
        <f>SUM(G323+H323)</f>
        <v>0</v>
      </c>
    </row>
    <row r="324" spans="1:9" ht="10.5" customHeight="1" x14ac:dyDescent="0.15">
      <c r="A324" s="210"/>
      <c r="B324" s="214" t="s">
        <v>1050</v>
      </c>
      <c r="C324" s="89" t="s">
        <v>72</v>
      </c>
      <c r="D324" s="95">
        <v>0</v>
      </c>
      <c r="E324" s="95">
        <v>0</v>
      </c>
      <c r="F324" s="95">
        <v>0</v>
      </c>
      <c r="G324" s="95">
        <v>0</v>
      </c>
      <c r="H324" s="140">
        <v>0</v>
      </c>
      <c r="I324" s="243">
        <f t="shared" ref="I324:I354" si="10">SUM(G324+H324)</f>
        <v>0</v>
      </c>
    </row>
    <row r="325" spans="1:9" ht="10.5" customHeight="1" x14ac:dyDescent="0.15">
      <c r="A325" s="210"/>
      <c r="B325" s="214" t="s">
        <v>1051</v>
      </c>
      <c r="C325" s="89" t="s">
        <v>73</v>
      </c>
      <c r="D325" s="95">
        <v>0</v>
      </c>
      <c r="E325" s="95">
        <v>0</v>
      </c>
      <c r="F325" s="95">
        <v>0</v>
      </c>
      <c r="G325" s="95">
        <v>0</v>
      </c>
      <c r="H325" s="140">
        <v>0</v>
      </c>
      <c r="I325" s="243">
        <f t="shared" si="10"/>
        <v>0</v>
      </c>
    </row>
    <row r="326" spans="1:9" ht="10.5" customHeight="1" x14ac:dyDescent="0.15">
      <c r="A326" s="210"/>
      <c r="B326" s="214" t="s">
        <v>74</v>
      </c>
      <c r="C326" s="89" t="s">
        <v>75</v>
      </c>
      <c r="D326" s="95">
        <v>0</v>
      </c>
      <c r="E326" s="95">
        <v>0</v>
      </c>
      <c r="F326" s="95">
        <v>0</v>
      </c>
      <c r="G326" s="95">
        <v>0</v>
      </c>
      <c r="H326" s="140">
        <v>0</v>
      </c>
      <c r="I326" s="243">
        <f t="shared" si="10"/>
        <v>0</v>
      </c>
    </row>
    <row r="327" spans="1:9" ht="10.5" customHeight="1" x14ac:dyDescent="0.15">
      <c r="A327" s="210"/>
      <c r="B327" s="214" t="s">
        <v>76</v>
      </c>
      <c r="C327" s="89" t="s">
        <v>77</v>
      </c>
      <c r="D327" s="95">
        <v>0</v>
      </c>
      <c r="E327" s="95">
        <v>0</v>
      </c>
      <c r="F327" s="95">
        <v>0</v>
      </c>
      <c r="G327" s="95">
        <v>0</v>
      </c>
      <c r="H327" s="140">
        <v>0</v>
      </c>
      <c r="I327" s="243">
        <f t="shared" si="10"/>
        <v>0</v>
      </c>
    </row>
    <row r="328" spans="1:9" ht="10.5" customHeight="1" x14ac:dyDescent="0.15">
      <c r="A328" s="210"/>
      <c r="B328" s="214" t="s">
        <v>1052</v>
      </c>
      <c r="C328" s="89" t="s">
        <v>78</v>
      </c>
      <c r="D328" s="95">
        <v>0</v>
      </c>
      <c r="E328" s="95">
        <v>0</v>
      </c>
      <c r="F328" s="95">
        <v>0</v>
      </c>
      <c r="G328" s="95">
        <v>0</v>
      </c>
      <c r="H328" s="140">
        <v>0</v>
      </c>
      <c r="I328" s="243">
        <f t="shared" si="10"/>
        <v>0</v>
      </c>
    </row>
    <row r="329" spans="1:9" ht="10.5" customHeight="1" x14ac:dyDescent="0.15">
      <c r="A329" s="210"/>
      <c r="B329" s="214" t="s">
        <v>79</v>
      </c>
      <c r="C329" s="89" t="s">
        <v>87</v>
      </c>
      <c r="D329" s="95">
        <v>0</v>
      </c>
      <c r="E329" s="95">
        <v>0</v>
      </c>
      <c r="F329" s="95">
        <v>0</v>
      </c>
      <c r="G329" s="95">
        <v>0</v>
      </c>
      <c r="H329" s="140">
        <v>0</v>
      </c>
      <c r="I329" s="243">
        <f t="shared" si="10"/>
        <v>0</v>
      </c>
    </row>
    <row r="330" spans="1:9" ht="10.5" customHeight="1" x14ac:dyDescent="0.15">
      <c r="A330" s="210"/>
      <c r="B330" s="214" t="s">
        <v>80</v>
      </c>
      <c r="C330" s="89" t="s">
        <v>136</v>
      </c>
      <c r="D330" s="95">
        <v>0</v>
      </c>
      <c r="E330" s="95">
        <v>0</v>
      </c>
      <c r="F330" s="95">
        <v>0</v>
      </c>
      <c r="G330" s="95">
        <v>0</v>
      </c>
      <c r="H330" s="140">
        <v>0</v>
      </c>
      <c r="I330" s="243">
        <f t="shared" si="10"/>
        <v>0</v>
      </c>
    </row>
    <row r="331" spans="1:9" ht="10.5" customHeight="1" x14ac:dyDescent="0.15">
      <c r="A331" s="210"/>
      <c r="B331" s="214" t="s">
        <v>81</v>
      </c>
      <c r="C331" s="89" t="s">
        <v>88</v>
      </c>
      <c r="D331" s="95">
        <v>0</v>
      </c>
      <c r="E331" s="95">
        <v>0</v>
      </c>
      <c r="F331" s="95">
        <v>0</v>
      </c>
      <c r="G331" s="95">
        <v>0</v>
      </c>
      <c r="H331" s="140">
        <v>0</v>
      </c>
      <c r="I331" s="243">
        <f t="shared" si="10"/>
        <v>0</v>
      </c>
    </row>
    <row r="332" spans="1:9" ht="10.5" customHeight="1" x14ac:dyDescent="0.15">
      <c r="A332" s="210"/>
      <c r="B332" s="214" t="s">
        <v>82</v>
      </c>
      <c r="C332" s="89" t="s">
        <v>89</v>
      </c>
      <c r="D332" s="95">
        <v>0</v>
      </c>
      <c r="E332" s="95">
        <v>0</v>
      </c>
      <c r="F332" s="95">
        <v>0</v>
      </c>
      <c r="G332" s="95">
        <v>0</v>
      </c>
      <c r="H332" s="140">
        <v>0</v>
      </c>
      <c r="I332" s="243">
        <f t="shared" si="10"/>
        <v>0</v>
      </c>
    </row>
    <row r="333" spans="1:9" ht="10.5" customHeight="1" x14ac:dyDescent="0.15">
      <c r="A333" s="210"/>
      <c r="B333" s="214" t="s">
        <v>83</v>
      </c>
      <c r="C333" s="89" t="s">
        <v>90</v>
      </c>
      <c r="D333" s="95">
        <v>0</v>
      </c>
      <c r="E333" s="95">
        <v>0</v>
      </c>
      <c r="F333" s="95">
        <v>0</v>
      </c>
      <c r="G333" s="95">
        <v>0</v>
      </c>
      <c r="H333" s="140">
        <v>0</v>
      </c>
      <c r="I333" s="243">
        <f t="shared" si="10"/>
        <v>0</v>
      </c>
    </row>
    <row r="334" spans="1:9" ht="10.5" customHeight="1" x14ac:dyDescent="0.15">
      <c r="A334" s="210"/>
      <c r="B334" s="214" t="s">
        <v>84</v>
      </c>
      <c r="C334" s="89" t="s">
        <v>137</v>
      </c>
      <c r="D334" s="95">
        <v>0</v>
      </c>
      <c r="E334" s="95">
        <v>0</v>
      </c>
      <c r="F334" s="95">
        <v>0</v>
      </c>
      <c r="G334" s="95">
        <v>0</v>
      </c>
      <c r="H334" s="140">
        <v>0</v>
      </c>
      <c r="I334" s="243">
        <f t="shared" si="10"/>
        <v>0</v>
      </c>
    </row>
    <row r="335" spans="1:9" ht="10.5" customHeight="1" x14ac:dyDescent="0.15">
      <c r="A335" s="210"/>
      <c r="B335" s="214" t="s">
        <v>85</v>
      </c>
      <c r="C335" s="89" t="s">
        <v>91</v>
      </c>
      <c r="D335" s="95">
        <v>0</v>
      </c>
      <c r="E335" s="95">
        <v>0</v>
      </c>
      <c r="F335" s="95">
        <v>0</v>
      </c>
      <c r="G335" s="95">
        <v>0</v>
      </c>
      <c r="H335" s="140">
        <v>0</v>
      </c>
      <c r="I335" s="243">
        <f t="shared" si="10"/>
        <v>0</v>
      </c>
    </row>
    <row r="336" spans="1:9" ht="10.5" customHeight="1" x14ac:dyDescent="0.15">
      <c r="A336" s="210"/>
      <c r="B336" s="214" t="s">
        <v>86</v>
      </c>
      <c r="C336" s="89" t="s">
        <v>1080</v>
      </c>
      <c r="D336" s="95">
        <v>0</v>
      </c>
      <c r="E336" s="95">
        <v>0</v>
      </c>
      <c r="F336" s="95">
        <v>0</v>
      </c>
      <c r="G336" s="95">
        <v>0</v>
      </c>
      <c r="H336" s="140">
        <v>0</v>
      </c>
      <c r="I336" s="243">
        <f t="shared" si="10"/>
        <v>0</v>
      </c>
    </row>
    <row r="337" spans="1:9" ht="10.5" customHeight="1" x14ac:dyDescent="0.15">
      <c r="A337" s="210"/>
      <c r="B337" s="214" t="s">
        <v>485</v>
      </c>
      <c r="C337" s="89" t="s">
        <v>508</v>
      </c>
      <c r="D337" s="95">
        <v>0</v>
      </c>
      <c r="E337" s="95">
        <v>0</v>
      </c>
      <c r="F337" s="95">
        <v>0</v>
      </c>
      <c r="G337" s="95">
        <v>0</v>
      </c>
      <c r="H337" s="140">
        <v>0</v>
      </c>
      <c r="I337" s="243">
        <f t="shared" si="10"/>
        <v>0</v>
      </c>
    </row>
    <row r="338" spans="1:9" ht="10.5" customHeight="1" x14ac:dyDescent="0.15">
      <c r="A338" s="210"/>
      <c r="B338" s="214" t="s">
        <v>1087</v>
      </c>
      <c r="C338" s="89" t="s">
        <v>595</v>
      </c>
      <c r="D338" s="95">
        <v>0</v>
      </c>
      <c r="E338" s="95">
        <v>0</v>
      </c>
      <c r="F338" s="95">
        <v>0</v>
      </c>
      <c r="G338" s="95">
        <v>0</v>
      </c>
      <c r="H338" s="140">
        <v>0</v>
      </c>
      <c r="I338" s="243">
        <f t="shared" si="10"/>
        <v>0</v>
      </c>
    </row>
    <row r="339" spans="1:9" ht="10.5" customHeight="1" x14ac:dyDescent="0.15">
      <c r="A339" s="210"/>
      <c r="B339" s="214" t="s">
        <v>1088</v>
      </c>
      <c r="C339" s="89" t="s">
        <v>597</v>
      </c>
      <c r="D339" s="95">
        <v>0</v>
      </c>
      <c r="E339" s="95">
        <v>0</v>
      </c>
      <c r="F339" s="95">
        <v>0</v>
      </c>
      <c r="G339" s="95">
        <v>0</v>
      </c>
      <c r="H339" s="140">
        <v>0</v>
      </c>
      <c r="I339" s="243">
        <f t="shared" si="10"/>
        <v>0</v>
      </c>
    </row>
    <row r="340" spans="1:9" ht="10.5" customHeight="1" x14ac:dyDescent="0.15">
      <c r="A340" s="210"/>
      <c r="B340" s="214" t="s">
        <v>598</v>
      </c>
      <c r="C340" s="89" t="s">
        <v>603</v>
      </c>
      <c r="D340" s="95">
        <v>0</v>
      </c>
      <c r="E340" s="95">
        <v>0</v>
      </c>
      <c r="F340" s="95">
        <v>0</v>
      </c>
      <c r="G340" s="95">
        <v>0</v>
      </c>
      <c r="H340" s="140">
        <v>0</v>
      </c>
      <c r="I340" s="243">
        <f t="shared" si="10"/>
        <v>0</v>
      </c>
    </row>
    <row r="341" spans="1:9" ht="10.5" customHeight="1" x14ac:dyDescent="0.15">
      <c r="A341" s="210"/>
      <c r="B341" s="214" t="s">
        <v>599</v>
      </c>
      <c r="C341" s="89" t="s">
        <v>135</v>
      </c>
      <c r="D341" s="95">
        <v>0</v>
      </c>
      <c r="E341" s="95">
        <v>0</v>
      </c>
      <c r="F341" s="95">
        <v>0</v>
      </c>
      <c r="G341" s="95">
        <v>0</v>
      </c>
      <c r="H341" s="140">
        <v>0</v>
      </c>
      <c r="I341" s="243">
        <f t="shared" si="10"/>
        <v>0</v>
      </c>
    </row>
    <row r="342" spans="1:9" ht="10.5" customHeight="1" x14ac:dyDescent="0.15">
      <c r="A342" s="210"/>
      <c r="B342" s="214" t="s">
        <v>600</v>
      </c>
      <c r="C342" s="89" t="s">
        <v>108</v>
      </c>
      <c r="D342" s="95">
        <v>0</v>
      </c>
      <c r="E342" s="95">
        <v>0</v>
      </c>
      <c r="F342" s="95">
        <v>0</v>
      </c>
      <c r="G342" s="95">
        <v>0</v>
      </c>
      <c r="H342" s="140">
        <v>0</v>
      </c>
      <c r="I342" s="243">
        <f t="shared" si="10"/>
        <v>0</v>
      </c>
    </row>
    <row r="343" spans="1:9" ht="10.5" customHeight="1" x14ac:dyDescent="0.15">
      <c r="A343" s="210"/>
      <c r="B343" s="214" t="s">
        <v>601</v>
      </c>
      <c r="C343" s="89" t="s">
        <v>109</v>
      </c>
      <c r="D343" s="95">
        <v>0</v>
      </c>
      <c r="E343" s="95">
        <v>0</v>
      </c>
      <c r="F343" s="95">
        <v>0</v>
      </c>
      <c r="G343" s="95">
        <v>0</v>
      </c>
      <c r="H343" s="140">
        <v>0</v>
      </c>
      <c r="I343" s="243">
        <f t="shared" si="10"/>
        <v>0</v>
      </c>
    </row>
    <row r="344" spans="1:9" ht="10.5" customHeight="1" x14ac:dyDescent="0.15">
      <c r="A344" s="210"/>
      <c r="B344" s="214" t="s">
        <v>1053</v>
      </c>
      <c r="C344" s="89" t="s">
        <v>110</v>
      </c>
      <c r="D344" s="95">
        <v>0</v>
      </c>
      <c r="E344" s="95">
        <v>0</v>
      </c>
      <c r="F344" s="95">
        <v>0</v>
      </c>
      <c r="G344" s="95">
        <v>0</v>
      </c>
      <c r="H344" s="140">
        <v>0</v>
      </c>
      <c r="I344" s="243">
        <f t="shared" si="10"/>
        <v>0</v>
      </c>
    </row>
    <row r="345" spans="1:9" ht="10.5" customHeight="1" x14ac:dyDescent="0.15">
      <c r="A345" s="210"/>
      <c r="B345" s="214" t="s">
        <v>602</v>
      </c>
      <c r="C345" s="89" t="s">
        <v>111</v>
      </c>
      <c r="D345" s="95">
        <v>0</v>
      </c>
      <c r="E345" s="95">
        <v>0</v>
      </c>
      <c r="F345" s="95">
        <v>0</v>
      </c>
      <c r="G345" s="95">
        <v>0</v>
      </c>
      <c r="H345" s="140">
        <v>0</v>
      </c>
      <c r="I345" s="243">
        <f t="shared" si="10"/>
        <v>0</v>
      </c>
    </row>
    <row r="346" spans="1:9" ht="10.5" customHeight="1" x14ac:dyDescent="0.15">
      <c r="A346" s="210"/>
      <c r="B346" s="214" t="s">
        <v>1054</v>
      </c>
      <c r="C346" s="89" t="s">
        <v>114</v>
      </c>
      <c r="D346" s="95">
        <v>0</v>
      </c>
      <c r="E346" s="95">
        <v>0</v>
      </c>
      <c r="F346" s="95">
        <v>0</v>
      </c>
      <c r="G346" s="95">
        <v>0</v>
      </c>
      <c r="H346" s="140">
        <v>0</v>
      </c>
      <c r="I346" s="243">
        <f t="shared" si="10"/>
        <v>0</v>
      </c>
    </row>
    <row r="347" spans="1:9" ht="10.5" customHeight="1" x14ac:dyDescent="0.15">
      <c r="A347" s="210"/>
      <c r="B347" s="214" t="s">
        <v>451</v>
      </c>
      <c r="C347" s="89" t="s">
        <v>119</v>
      </c>
      <c r="D347" s="95">
        <v>0</v>
      </c>
      <c r="E347" s="95">
        <v>0</v>
      </c>
      <c r="F347" s="95">
        <v>0</v>
      </c>
      <c r="G347" s="95">
        <v>0</v>
      </c>
      <c r="H347" s="140">
        <v>0</v>
      </c>
      <c r="I347" s="243">
        <f t="shared" si="10"/>
        <v>0</v>
      </c>
    </row>
    <row r="348" spans="1:9" ht="10.5" customHeight="1" x14ac:dyDescent="0.15">
      <c r="A348" s="210"/>
      <c r="B348" s="214" t="s">
        <v>147</v>
      </c>
      <c r="C348" s="89" t="s">
        <v>120</v>
      </c>
      <c r="D348" s="95">
        <v>0</v>
      </c>
      <c r="E348" s="95">
        <v>0</v>
      </c>
      <c r="F348" s="95">
        <v>0</v>
      </c>
      <c r="G348" s="95">
        <v>0</v>
      </c>
      <c r="H348" s="140">
        <v>0</v>
      </c>
      <c r="I348" s="243">
        <f t="shared" si="10"/>
        <v>0</v>
      </c>
    </row>
    <row r="349" spans="1:9" ht="10.5" customHeight="1" x14ac:dyDescent="0.15">
      <c r="A349" s="210"/>
      <c r="B349" s="214" t="s">
        <v>447</v>
      </c>
      <c r="C349" s="89" t="s">
        <v>121</v>
      </c>
      <c r="D349" s="95">
        <v>0</v>
      </c>
      <c r="E349" s="95">
        <v>0</v>
      </c>
      <c r="F349" s="95">
        <v>0</v>
      </c>
      <c r="G349" s="95">
        <v>0</v>
      </c>
      <c r="H349" s="140">
        <v>0</v>
      </c>
      <c r="I349" s="243">
        <f t="shared" si="10"/>
        <v>0</v>
      </c>
    </row>
    <row r="350" spans="1:9" ht="10.5" customHeight="1" x14ac:dyDescent="0.15">
      <c r="A350" s="210"/>
      <c r="B350" s="214" t="s">
        <v>1055</v>
      </c>
      <c r="C350" s="89" t="s">
        <v>127</v>
      </c>
      <c r="D350" s="95">
        <v>0</v>
      </c>
      <c r="E350" s="95">
        <v>0</v>
      </c>
      <c r="F350" s="95">
        <v>0</v>
      </c>
      <c r="G350" s="95">
        <v>0</v>
      </c>
      <c r="H350" s="140">
        <v>0</v>
      </c>
      <c r="I350" s="243">
        <f t="shared" si="10"/>
        <v>0</v>
      </c>
    </row>
    <row r="351" spans="1:9" ht="10.5" customHeight="1" x14ac:dyDescent="0.15">
      <c r="A351" s="210"/>
      <c r="B351" s="214" t="s">
        <v>123</v>
      </c>
      <c r="C351" s="89" t="s">
        <v>128</v>
      </c>
      <c r="D351" s="95">
        <v>0</v>
      </c>
      <c r="E351" s="95">
        <v>0</v>
      </c>
      <c r="F351" s="95">
        <v>0</v>
      </c>
      <c r="G351" s="95">
        <v>0</v>
      </c>
      <c r="H351" s="140">
        <v>0</v>
      </c>
      <c r="I351" s="243">
        <f t="shared" si="10"/>
        <v>0</v>
      </c>
    </row>
    <row r="352" spans="1:9" ht="10.5" customHeight="1" x14ac:dyDescent="0.15">
      <c r="A352" s="210"/>
      <c r="B352" s="214" t="s">
        <v>124</v>
      </c>
      <c r="C352" s="89" t="s">
        <v>129</v>
      </c>
      <c r="D352" s="95">
        <v>0</v>
      </c>
      <c r="E352" s="95">
        <v>0</v>
      </c>
      <c r="F352" s="95">
        <v>0</v>
      </c>
      <c r="G352" s="95">
        <v>0</v>
      </c>
      <c r="H352" s="140">
        <v>0</v>
      </c>
      <c r="I352" s="243">
        <f t="shared" si="10"/>
        <v>0</v>
      </c>
    </row>
    <row r="353" spans="1:9" ht="10.5" customHeight="1" x14ac:dyDescent="0.15">
      <c r="A353" s="210"/>
      <c r="B353" s="214" t="s">
        <v>125</v>
      </c>
      <c r="C353" s="89" t="s">
        <v>130</v>
      </c>
      <c r="D353" s="95">
        <v>0</v>
      </c>
      <c r="E353" s="95">
        <v>0</v>
      </c>
      <c r="F353" s="95">
        <v>0</v>
      </c>
      <c r="G353" s="95">
        <v>0</v>
      </c>
      <c r="H353" s="140">
        <v>0</v>
      </c>
      <c r="I353" s="243">
        <f t="shared" si="10"/>
        <v>0</v>
      </c>
    </row>
    <row r="354" spans="1:9" ht="10.5" customHeight="1" x14ac:dyDescent="0.15">
      <c r="A354" s="210"/>
      <c r="B354" s="214" t="s">
        <v>126</v>
      </c>
      <c r="C354" s="89" t="s">
        <v>131</v>
      </c>
      <c r="D354" s="95">
        <v>0</v>
      </c>
      <c r="E354" s="95">
        <v>0</v>
      </c>
      <c r="F354" s="95">
        <v>0</v>
      </c>
      <c r="G354" s="95">
        <v>0</v>
      </c>
      <c r="H354" s="140">
        <v>0</v>
      </c>
      <c r="I354" s="243">
        <f t="shared" si="10"/>
        <v>0</v>
      </c>
    </row>
    <row r="355" spans="1:9" ht="10.5" customHeight="1" thickBot="1" x14ac:dyDescent="0.2">
      <c r="A355" s="210"/>
      <c r="B355" s="214" t="s">
        <v>449</v>
      </c>
      <c r="C355" s="89" t="s">
        <v>132</v>
      </c>
      <c r="D355" s="92">
        <v>0</v>
      </c>
      <c r="E355" s="92">
        <v>0</v>
      </c>
      <c r="F355" s="92">
        <v>0</v>
      </c>
      <c r="G355" s="92">
        <v>0</v>
      </c>
      <c r="H355" s="140">
        <v>0</v>
      </c>
      <c r="I355" s="243">
        <f>SUM(G355+H355)</f>
        <v>0</v>
      </c>
    </row>
    <row r="356" spans="1:9" ht="10.5" customHeight="1" thickTop="1" thickBot="1" x14ac:dyDescent="0.2">
      <c r="A356" s="210"/>
      <c r="B356" s="214"/>
      <c r="C356" s="89" t="s">
        <v>470</v>
      </c>
      <c r="D356" s="111">
        <f>SUM(D322:D355)</f>
        <v>0</v>
      </c>
      <c r="E356" s="111">
        <f>SUM(E322:E355)</f>
        <v>0</v>
      </c>
      <c r="F356" s="111">
        <f>SUM(F322:F355)</f>
        <v>0</v>
      </c>
      <c r="G356" s="111">
        <f>SUM(G322:G355)</f>
        <v>0</v>
      </c>
      <c r="H356" s="111">
        <f>SUM(H322:H355)</f>
        <v>0</v>
      </c>
      <c r="I356" s="111">
        <f>G356+H356</f>
        <v>0</v>
      </c>
    </row>
    <row r="357" spans="1:9" ht="10.5" customHeight="1" thickTop="1" x14ac:dyDescent="0.15">
      <c r="A357" s="210"/>
      <c r="B357" s="214"/>
      <c r="C357" s="89"/>
      <c r="D357" s="3"/>
      <c r="E357" s="3"/>
      <c r="F357" s="3"/>
      <c r="G357" s="3"/>
      <c r="I357" s="105"/>
    </row>
    <row r="358" spans="1:9" ht="10.5" customHeight="1" x14ac:dyDescent="0.15">
      <c r="A358" s="210" t="s">
        <v>471</v>
      </c>
      <c r="C358" s="89"/>
      <c r="D358" s="3"/>
      <c r="E358" s="3"/>
      <c r="F358" s="3"/>
      <c r="G358" s="3"/>
      <c r="I358" s="105"/>
    </row>
    <row r="359" spans="1:9" x14ac:dyDescent="0.15">
      <c r="B359" s="214" t="s">
        <v>1048</v>
      </c>
      <c r="C359" s="89" t="s">
        <v>1186</v>
      </c>
      <c r="D359" s="95">
        <v>0</v>
      </c>
      <c r="E359" s="95">
        <v>0</v>
      </c>
      <c r="F359" s="95">
        <v>0</v>
      </c>
      <c r="G359" s="95">
        <v>0</v>
      </c>
      <c r="H359" s="97">
        <v>0</v>
      </c>
      <c r="I359" s="240">
        <f>SUM(G359+H359)</f>
        <v>0</v>
      </c>
    </row>
    <row r="360" spans="1:9" x14ac:dyDescent="0.15">
      <c r="A360" s="89"/>
      <c r="B360" s="214" t="s">
        <v>1049</v>
      </c>
      <c r="C360" s="89" t="s">
        <v>1474</v>
      </c>
      <c r="D360" s="95">
        <v>0</v>
      </c>
      <c r="E360" s="95">
        <v>0</v>
      </c>
      <c r="F360" s="95">
        <v>0</v>
      </c>
      <c r="G360" s="95">
        <v>0</v>
      </c>
      <c r="H360" s="97">
        <v>0</v>
      </c>
      <c r="I360" s="240">
        <f>SUM(G360+H360)</f>
        <v>0</v>
      </c>
    </row>
    <row r="361" spans="1:9" ht="10.5" customHeight="1" x14ac:dyDescent="0.15">
      <c r="A361" s="210"/>
      <c r="B361" s="214" t="s">
        <v>1050</v>
      </c>
      <c r="C361" s="89" t="s">
        <v>72</v>
      </c>
      <c r="D361" s="95">
        <v>0</v>
      </c>
      <c r="E361" s="95">
        <v>0</v>
      </c>
      <c r="F361" s="95">
        <v>0</v>
      </c>
      <c r="G361" s="95">
        <v>0</v>
      </c>
      <c r="H361" s="140">
        <v>0</v>
      </c>
      <c r="I361" s="243">
        <f t="shared" ref="I361:I384" si="11">SUM(G361+H361)</f>
        <v>0</v>
      </c>
    </row>
    <row r="362" spans="1:9" ht="10.5" customHeight="1" x14ac:dyDescent="0.15">
      <c r="A362" s="210"/>
      <c r="B362" s="214" t="s">
        <v>1051</v>
      </c>
      <c r="C362" s="89" t="s">
        <v>73</v>
      </c>
      <c r="D362" s="95">
        <v>0</v>
      </c>
      <c r="E362" s="95">
        <v>0</v>
      </c>
      <c r="F362" s="95">
        <v>0</v>
      </c>
      <c r="G362" s="95">
        <v>0</v>
      </c>
      <c r="H362" s="140">
        <v>0</v>
      </c>
      <c r="I362" s="243">
        <f t="shared" si="11"/>
        <v>0</v>
      </c>
    </row>
    <row r="363" spans="1:9" ht="10.5" customHeight="1" x14ac:dyDescent="0.15">
      <c r="A363" s="210"/>
      <c r="B363" s="214" t="s">
        <v>74</v>
      </c>
      <c r="C363" s="89" t="s">
        <v>75</v>
      </c>
      <c r="D363" s="95">
        <v>0</v>
      </c>
      <c r="E363" s="95">
        <v>0</v>
      </c>
      <c r="F363" s="95">
        <v>0</v>
      </c>
      <c r="G363" s="95">
        <v>0</v>
      </c>
      <c r="H363" s="140">
        <v>0</v>
      </c>
      <c r="I363" s="243">
        <f t="shared" si="11"/>
        <v>0</v>
      </c>
    </row>
    <row r="364" spans="1:9" ht="10.5" customHeight="1" x14ac:dyDescent="0.15">
      <c r="A364" s="210"/>
      <c r="B364" s="214" t="s">
        <v>76</v>
      </c>
      <c r="C364" s="89" t="s">
        <v>77</v>
      </c>
      <c r="D364" s="95">
        <v>0</v>
      </c>
      <c r="E364" s="95">
        <v>0</v>
      </c>
      <c r="F364" s="95">
        <v>0</v>
      </c>
      <c r="G364" s="95">
        <v>0</v>
      </c>
      <c r="H364" s="140">
        <v>0</v>
      </c>
      <c r="I364" s="243">
        <f t="shared" si="11"/>
        <v>0</v>
      </c>
    </row>
    <row r="365" spans="1:9" ht="10.5" customHeight="1" x14ac:dyDescent="0.15">
      <c r="A365" s="210"/>
      <c r="B365" s="214" t="s">
        <v>1052</v>
      </c>
      <c r="C365" s="89" t="s">
        <v>78</v>
      </c>
      <c r="D365" s="95">
        <v>0</v>
      </c>
      <c r="E365" s="95">
        <v>0</v>
      </c>
      <c r="F365" s="95">
        <v>0</v>
      </c>
      <c r="G365" s="95">
        <v>0</v>
      </c>
      <c r="H365" s="140">
        <v>0</v>
      </c>
      <c r="I365" s="243">
        <f t="shared" si="11"/>
        <v>0</v>
      </c>
    </row>
    <row r="366" spans="1:9" ht="10.5" customHeight="1" x14ac:dyDescent="0.15">
      <c r="A366" s="210"/>
      <c r="B366" s="214" t="s">
        <v>485</v>
      </c>
      <c r="C366" s="89" t="s">
        <v>508</v>
      </c>
      <c r="D366" s="95">
        <v>0</v>
      </c>
      <c r="E366" s="95">
        <v>0</v>
      </c>
      <c r="F366" s="95">
        <v>0</v>
      </c>
      <c r="G366" s="95">
        <v>0</v>
      </c>
      <c r="H366" s="140">
        <v>0</v>
      </c>
      <c r="I366" s="243">
        <f t="shared" si="11"/>
        <v>0</v>
      </c>
    </row>
    <row r="367" spans="1:9" ht="10.5" customHeight="1" x14ac:dyDescent="0.15">
      <c r="A367" s="210"/>
      <c r="B367" s="214" t="s">
        <v>1087</v>
      </c>
      <c r="C367" s="89" t="s">
        <v>595</v>
      </c>
      <c r="D367" s="95">
        <v>0</v>
      </c>
      <c r="E367" s="95">
        <v>0</v>
      </c>
      <c r="F367" s="95">
        <v>0</v>
      </c>
      <c r="G367" s="95">
        <v>0</v>
      </c>
      <c r="H367" s="140">
        <v>0</v>
      </c>
      <c r="I367" s="243">
        <f t="shared" si="11"/>
        <v>0</v>
      </c>
    </row>
    <row r="368" spans="1:9" ht="10.5" customHeight="1" x14ac:dyDescent="0.15">
      <c r="A368" s="210"/>
      <c r="B368" s="214" t="s">
        <v>1088</v>
      </c>
      <c r="C368" s="89" t="s">
        <v>597</v>
      </c>
      <c r="D368" s="95">
        <v>0</v>
      </c>
      <c r="E368" s="95">
        <v>0</v>
      </c>
      <c r="F368" s="95">
        <v>0</v>
      </c>
      <c r="G368" s="95">
        <v>0</v>
      </c>
      <c r="H368" s="140">
        <v>0</v>
      </c>
      <c r="I368" s="243">
        <f t="shared" si="11"/>
        <v>0</v>
      </c>
    </row>
    <row r="369" spans="1:9" ht="10.5" customHeight="1" x14ac:dyDescent="0.15">
      <c r="A369" s="210"/>
      <c r="B369" s="214" t="s">
        <v>598</v>
      </c>
      <c r="C369" s="89" t="s">
        <v>603</v>
      </c>
      <c r="D369" s="95">
        <v>0</v>
      </c>
      <c r="E369" s="95">
        <v>0</v>
      </c>
      <c r="F369" s="95">
        <v>0</v>
      </c>
      <c r="G369" s="95">
        <v>0</v>
      </c>
      <c r="H369" s="140">
        <v>0</v>
      </c>
      <c r="I369" s="243">
        <f t="shared" si="11"/>
        <v>0</v>
      </c>
    </row>
    <row r="370" spans="1:9" ht="10.5" customHeight="1" x14ac:dyDescent="0.15">
      <c r="A370" s="210"/>
      <c r="B370" s="214" t="s">
        <v>599</v>
      </c>
      <c r="C370" s="89" t="s">
        <v>135</v>
      </c>
      <c r="D370" s="95">
        <v>0</v>
      </c>
      <c r="E370" s="95">
        <v>0</v>
      </c>
      <c r="F370" s="95">
        <v>0</v>
      </c>
      <c r="G370" s="95">
        <v>0</v>
      </c>
      <c r="H370" s="140">
        <v>0</v>
      </c>
      <c r="I370" s="243">
        <f t="shared" si="11"/>
        <v>0</v>
      </c>
    </row>
    <row r="371" spans="1:9" ht="10.5" customHeight="1" x14ac:dyDescent="0.15">
      <c r="A371" s="210"/>
      <c r="B371" s="214" t="s">
        <v>600</v>
      </c>
      <c r="C371" s="89" t="s">
        <v>108</v>
      </c>
      <c r="D371" s="95">
        <v>0</v>
      </c>
      <c r="E371" s="95">
        <v>0</v>
      </c>
      <c r="F371" s="95">
        <v>0</v>
      </c>
      <c r="G371" s="95">
        <v>0</v>
      </c>
      <c r="H371" s="140">
        <v>0</v>
      </c>
      <c r="I371" s="243">
        <f t="shared" si="11"/>
        <v>0</v>
      </c>
    </row>
    <row r="372" spans="1:9" ht="10.5" customHeight="1" x14ac:dyDescent="0.15">
      <c r="A372" s="210"/>
      <c r="B372" s="214" t="s">
        <v>601</v>
      </c>
      <c r="C372" s="89" t="s">
        <v>109</v>
      </c>
      <c r="D372" s="95">
        <v>0</v>
      </c>
      <c r="E372" s="95">
        <v>0</v>
      </c>
      <c r="F372" s="95">
        <v>0</v>
      </c>
      <c r="G372" s="95">
        <v>0</v>
      </c>
      <c r="H372" s="140">
        <v>0</v>
      </c>
      <c r="I372" s="243">
        <f t="shared" si="11"/>
        <v>0</v>
      </c>
    </row>
    <row r="373" spans="1:9" ht="10.5" customHeight="1" x14ac:dyDescent="0.15">
      <c r="A373" s="210"/>
      <c r="B373" s="214" t="s">
        <v>244</v>
      </c>
      <c r="C373" s="89" t="s">
        <v>340</v>
      </c>
      <c r="D373" s="95">
        <v>0</v>
      </c>
      <c r="E373" s="95">
        <v>0</v>
      </c>
      <c r="F373" s="95">
        <v>0</v>
      </c>
      <c r="G373" s="95">
        <v>0</v>
      </c>
      <c r="H373" s="140">
        <v>0</v>
      </c>
      <c r="I373" s="243">
        <f t="shared" si="11"/>
        <v>0</v>
      </c>
    </row>
    <row r="374" spans="1:9" ht="10.5" customHeight="1" x14ac:dyDescent="0.15">
      <c r="A374" s="210"/>
      <c r="B374" s="214" t="s">
        <v>1053</v>
      </c>
      <c r="C374" s="89" t="s">
        <v>110</v>
      </c>
      <c r="D374" s="95">
        <v>0</v>
      </c>
      <c r="E374" s="95">
        <v>0</v>
      </c>
      <c r="F374" s="95">
        <v>0</v>
      </c>
      <c r="G374" s="95">
        <v>0</v>
      </c>
      <c r="H374" s="140">
        <v>0</v>
      </c>
      <c r="I374" s="243">
        <f t="shared" si="11"/>
        <v>0</v>
      </c>
    </row>
    <row r="375" spans="1:9" ht="10.5" customHeight="1" x14ac:dyDescent="0.15">
      <c r="A375" s="210"/>
      <c r="B375" s="214" t="s">
        <v>602</v>
      </c>
      <c r="C375" s="89" t="s">
        <v>111</v>
      </c>
      <c r="D375" s="95">
        <v>0</v>
      </c>
      <c r="E375" s="95">
        <v>0</v>
      </c>
      <c r="F375" s="95">
        <v>0</v>
      </c>
      <c r="G375" s="95">
        <v>0</v>
      </c>
      <c r="H375" s="140">
        <v>0</v>
      </c>
      <c r="I375" s="243">
        <f t="shared" si="11"/>
        <v>0</v>
      </c>
    </row>
    <row r="376" spans="1:9" ht="10.5" customHeight="1" x14ac:dyDescent="0.15">
      <c r="A376" s="210"/>
      <c r="B376" s="214" t="s">
        <v>1054</v>
      </c>
      <c r="C376" s="89" t="s">
        <v>114</v>
      </c>
      <c r="D376" s="95">
        <v>0</v>
      </c>
      <c r="E376" s="95">
        <v>0</v>
      </c>
      <c r="F376" s="95">
        <v>0</v>
      </c>
      <c r="G376" s="95">
        <v>0</v>
      </c>
      <c r="H376" s="140">
        <v>0</v>
      </c>
      <c r="I376" s="243">
        <f t="shared" si="11"/>
        <v>0</v>
      </c>
    </row>
    <row r="377" spans="1:9" ht="10.5" customHeight="1" x14ac:dyDescent="0.15">
      <c r="A377" s="210"/>
      <c r="B377" s="214" t="s">
        <v>451</v>
      </c>
      <c r="C377" s="89" t="s">
        <v>119</v>
      </c>
      <c r="D377" s="95">
        <v>0</v>
      </c>
      <c r="E377" s="95">
        <v>0</v>
      </c>
      <c r="F377" s="95">
        <v>0</v>
      </c>
      <c r="G377" s="95">
        <v>0</v>
      </c>
      <c r="H377" s="140">
        <v>0</v>
      </c>
      <c r="I377" s="243">
        <f t="shared" si="11"/>
        <v>0</v>
      </c>
    </row>
    <row r="378" spans="1:9" ht="10.5" customHeight="1" x14ac:dyDescent="0.15">
      <c r="A378" s="210"/>
      <c r="B378" s="214" t="s">
        <v>447</v>
      </c>
      <c r="C378" s="89" t="s">
        <v>121</v>
      </c>
      <c r="D378" s="95">
        <v>0</v>
      </c>
      <c r="E378" s="95">
        <v>0</v>
      </c>
      <c r="F378" s="95">
        <v>0</v>
      </c>
      <c r="G378" s="95">
        <v>0</v>
      </c>
      <c r="H378" s="140">
        <v>0</v>
      </c>
      <c r="I378" s="243">
        <f t="shared" si="11"/>
        <v>0</v>
      </c>
    </row>
    <row r="379" spans="1:9" ht="10.5" customHeight="1" x14ac:dyDescent="0.15">
      <c r="A379" s="210"/>
      <c r="B379" s="214" t="s">
        <v>1055</v>
      </c>
      <c r="C379" s="89" t="s">
        <v>127</v>
      </c>
      <c r="D379" s="95">
        <v>0</v>
      </c>
      <c r="E379" s="95">
        <v>0</v>
      </c>
      <c r="F379" s="95">
        <v>0</v>
      </c>
      <c r="G379" s="95">
        <v>0</v>
      </c>
      <c r="H379" s="140">
        <v>0</v>
      </c>
      <c r="I379" s="243">
        <f t="shared" si="11"/>
        <v>0</v>
      </c>
    </row>
    <row r="380" spans="1:9" ht="10.5" customHeight="1" x14ac:dyDescent="0.15">
      <c r="A380" s="210"/>
      <c r="B380" s="214" t="s">
        <v>123</v>
      </c>
      <c r="C380" s="89" t="s">
        <v>128</v>
      </c>
      <c r="D380" s="95">
        <v>0</v>
      </c>
      <c r="E380" s="95">
        <v>0</v>
      </c>
      <c r="F380" s="95">
        <v>0</v>
      </c>
      <c r="G380" s="95">
        <v>0</v>
      </c>
      <c r="H380" s="140">
        <v>0</v>
      </c>
      <c r="I380" s="243">
        <f t="shared" si="11"/>
        <v>0</v>
      </c>
    </row>
    <row r="381" spans="1:9" ht="10.5" customHeight="1" x14ac:dyDescent="0.15">
      <c r="A381" s="210"/>
      <c r="B381" s="214" t="s">
        <v>124</v>
      </c>
      <c r="C381" s="89" t="s">
        <v>129</v>
      </c>
      <c r="D381" s="95">
        <v>0</v>
      </c>
      <c r="E381" s="95">
        <v>0</v>
      </c>
      <c r="F381" s="95">
        <v>0</v>
      </c>
      <c r="G381" s="95">
        <v>0</v>
      </c>
      <c r="H381" s="140">
        <v>0</v>
      </c>
      <c r="I381" s="243">
        <f t="shared" si="11"/>
        <v>0</v>
      </c>
    </row>
    <row r="382" spans="1:9" ht="10.5" customHeight="1" x14ac:dyDescent="0.15">
      <c r="A382" s="210"/>
      <c r="B382" s="214" t="s">
        <v>125</v>
      </c>
      <c r="C382" s="89" t="s">
        <v>130</v>
      </c>
      <c r="D382" s="95">
        <v>0</v>
      </c>
      <c r="E382" s="95">
        <v>0</v>
      </c>
      <c r="F382" s="95">
        <v>0</v>
      </c>
      <c r="G382" s="95">
        <v>0</v>
      </c>
      <c r="H382" s="140">
        <v>0</v>
      </c>
      <c r="I382" s="243">
        <f t="shared" si="11"/>
        <v>0</v>
      </c>
    </row>
    <row r="383" spans="1:9" ht="10.5" customHeight="1" x14ac:dyDescent="0.15">
      <c r="A383" s="210"/>
      <c r="B383" s="214" t="s">
        <v>126</v>
      </c>
      <c r="C383" s="89" t="s">
        <v>131</v>
      </c>
      <c r="D383" s="95">
        <v>0</v>
      </c>
      <c r="E383" s="95">
        <v>0</v>
      </c>
      <c r="F383" s="95">
        <v>0</v>
      </c>
      <c r="G383" s="95">
        <v>0</v>
      </c>
      <c r="H383" s="140">
        <v>0</v>
      </c>
      <c r="I383" s="243">
        <f t="shared" si="11"/>
        <v>0</v>
      </c>
    </row>
    <row r="384" spans="1:9" ht="10.5" customHeight="1" thickBot="1" x14ac:dyDescent="0.2">
      <c r="A384" s="210"/>
      <c r="B384" s="214" t="s">
        <v>449</v>
      </c>
      <c r="C384" s="89" t="s">
        <v>132</v>
      </c>
      <c r="D384" s="92">
        <v>0</v>
      </c>
      <c r="E384" s="92">
        <v>0</v>
      </c>
      <c r="F384" s="92">
        <v>0</v>
      </c>
      <c r="G384" s="92">
        <v>0</v>
      </c>
      <c r="H384" s="140">
        <v>0</v>
      </c>
      <c r="I384" s="243">
        <f t="shared" si="11"/>
        <v>0</v>
      </c>
    </row>
    <row r="385" spans="1:9" ht="10.5" customHeight="1" thickTop="1" thickBot="1" x14ac:dyDescent="0.2">
      <c r="A385" s="210"/>
      <c r="B385" s="214"/>
      <c r="C385" s="89" t="s">
        <v>472</v>
      </c>
      <c r="D385" s="111">
        <f>SUM(D359:D384)</f>
        <v>0</v>
      </c>
      <c r="E385" s="111">
        <f>SUM(E359:E384)</f>
        <v>0</v>
      </c>
      <c r="F385" s="111">
        <f>SUM(F359:F384)</f>
        <v>0</v>
      </c>
      <c r="G385" s="111">
        <f>SUM(G359:G384)</f>
        <v>0</v>
      </c>
      <c r="H385" s="111">
        <f>SUM(H359:H384)</f>
        <v>0</v>
      </c>
      <c r="I385" s="111">
        <f>G385+H385</f>
        <v>0</v>
      </c>
    </row>
    <row r="386" spans="1:9" ht="10.5" customHeight="1" thickTop="1" x14ac:dyDescent="0.15">
      <c r="A386" s="210"/>
      <c r="B386" s="214"/>
      <c r="C386" s="89"/>
      <c r="D386" s="3"/>
      <c r="E386" s="3"/>
      <c r="F386" s="3"/>
      <c r="G386" s="3"/>
      <c r="I386" s="105"/>
    </row>
    <row r="387" spans="1:9" ht="10.5" customHeight="1" x14ac:dyDescent="0.15">
      <c r="A387" s="210" t="s">
        <v>1307</v>
      </c>
      <c r="C387" s="89"/>
      <c r="D387" s="3"/>
      <c r="E387" s="3"/>
      <c r="F387" s="3"/>
      <c r="G387" s="3"/>
      <c r="I387" s="105"/>
    </row>
    <row r="388" spans="1:9" x14ac:dyDescent="0.15">
      <c r="B388" s="214" t="s">
        <v>1048</v>
      </c>
      <c r="C388" s="89" t="s">
        <v>1186</v>
      </c>
      <c r="D388" s="95">
        <v>0</v>
      </c>
      <c r="E388" s="95">
        <v>0</v>
      </c>
      <c r="F388" s="95">
        <v>0</v>
      </c>
      <c r="G388" s="95">
        <v>0</v>
      </c>
      <c r="H388" s="97">
        <v>0</v>
      </c>
      <c r="I388" s="240">
        <f>SUM(G388+H388)</f>
        <v>0</v>
      </c>
    </row>
    <row r="389" spans="1:9" x14ac:dyDescent="0.15">
      <c r="A389" s="89"/>
      <c r="B389" s="214" t="s">
        <v>1049</v>
      </c>
      <c r="C389" s="89" t="s">
        <v>1474</v>
      </c>
      <c r="D389" s="95">
        <v>0</v>
      </c>
      <c r="E389" s="95">
        <v>0</v>
      </c>
      <c r="F389" s="95">
        <v>0</v>
      </c>
      <c r="G389" s="95">
        <v>0</v>
      </c>
      <c r="H389" s="97">
        <v>0</v>
      </c>
      <c r="I389" s="240">
        <f>SUM(G389+H389)</f>
        <v>0</v>
      </c>
    </row>
    <row r="390" spans="1:9" ht="10.5" customHeight="1" x14ac:dyDescent="0.15">
      <c r="A390" s="210"/>
      <c r="B390" s="214" t="s">
        <v>1050</v>
      </c>
      <c r="C390" s="89" t="s">
        <v>72</v>
      </c>
      <c r="D390" s="95">
        <v>0</v>
      </c>
      <c r="E390" s="95">
        <v>0</v>
      </c>
      <c r="F390" s="95">
        <v>0</v>
      </c>
      <c r="G390" s="95">
        <v>0</v>
      </c>
      <c r="H390" s="140">
        <v>0</v>
      </c>
      <c r="I390" s="243">
        <f t="shared" ref="I390:I413" si="12">SUM(G390+H390)</f>
        <v>0</v>
      </c>
    </row>
    <row r="391" spans="1:9" ht="10.5" customHeight="1" x14ac:dyDescent="0.15">
      <c r="A391" s="210"/>
      <c r="B391" s="214" t="s">
        <v>1051</v>
      </c>
      <c r="C391" s="89" t="s">
        <v>73</v>
      </c>
      <c r="D391" s="95">
        <v>0</v>
      </c>
      <c r="E391" s="95">
        <v>0</v>
      </c>
      <c r="F391" s="95">
        <v>0</v>
      </c>
      <c r="G391" s="95">
        <v>0</v>
      </c>
      <c r="H391" s="140">
        <v>0</v>
      </c>
      <c r="I391" s="243">
        <f t="shared" si="12"/>
        <v>0</v>
      </c>
    </row>
    <row r="392" spans="1:9" ht="10.5" customHeight="1" x14ac:dyDescent="0.15">
      <c r="A392" s="210"/>
      <c r="B392" s="214" t="s">
        <v>74</v>
      </c>
      <c r="C392" s="89" t="s">
        <v>75</v>
      </c>
      <c r="D392" s="95">
        <v>0</v>
      </c>
      <c r="E392" s="95">
        <v>0</v>
      </c>
      <c r="F392" s="95">
        <v>0</v>
      </c>
      <c r="G392" s="95">
        <v>0</v>
      </c>
      <c r="H392" s="140">
        <v>0</v>
      </c>
      <c r="I392" s="243">
        <f t="shared" si="12"/>
        <v>0</v>
      </c>
    </row>
    <row r="393" spans="1:9" ht="10.5" customHeight="1" x14ac:dyDescent="0.15">
      <c r="A393" s="210"/>
      <c r="B393" s="214" t="s">
        <v>76</v>
      </c>
      <c r="C393" s="89" t="s">
        <v>77</v>
      </c>
      <c r="D393" s="95">
        <v>0</v>
      </c>
      <c r="E393" s="95">
        <v>0</v>
      </c>
      <c r="F393" s="95">
        <v>0</v>
      </c>
      <c r="G393" s="95">
        <v>0</v>
      </c>
      <c r="H393" s="140">
        <v>0</v>
      </c>
      <c r="I393" s="243">
        <f t="shared" si="12"/>
        <v>0</v>
      </c>
    </row>
    <row r="394" spans="1:9" ht="10.5" customHeight="1" x14ac:dyDescent="0.15">
      <c r="A394" s="210"/>
      <c r="B394" s="214" t="s">
        <v>1052</v>
      </c>
      <c r="C394" s="89" t="s">
        <v>78</v>
      </c>
      <c r="D394" s="95">
        <v>0</v>
      </c>
      <c r="E394" s="95">
        <v>0</v>
      </c>
      <c r="F394" s="95">
        <v>0</v>
      </c>
      <c r="G394" s="95">
        <v>0</v>
      </c>
      <c r="H394" s="140">
        <v>0</v>
      </c>
      <c r="I394" s="243">
        <f t="shared" si="12"/>
        <v>0</v>
      </c>
    </row>
    <row r="395" spans="1:9" ht="10.5" customHeight="1" x14ac:dyDescent="0.15">
      <c r="A395" s="210"/>
      <c r="B395" s="214" t="s">
        <v>485</v>
      </c>
      <c r="C395" s="89" t="s">
        <v>508</v>
      </c>
      <c r="D395" s="95">
        <v>0</v>
      </c>
      <c r="E395" s="95">
        <v>0</v>
      </c>
      <c r="F395" s="95">
        <v>0</v>
      </c>
      <c r="G395" s="95">
        <v>0</v>
      </c>
      <c r="H395" s="140">
        <v>0</v>
      </c>
      <c r="I395" s="243">
        <f t="shared" si="12"/>
        <v>0</v>
      </c>
    </row>
    <row r="396" spans="1:9" ht="10.5" customHeight="1" x14ac:dyDescent="0.15">
      <c r="A396" s="210"/>
      <c r="B396" s="214" t="s">
        <v>1087</v>
      </c>
      <c r="C396" s="89" t="s">
        <v>595</v>
      </c>
      <c r="D396" s="95">
        <v>0</v>
      </c>
      <c r="E396" s="95">
        <v>0</v>
      </c>
      <c r="F396" s="95">
        <v>0</v>
      </c>
      <c r="G396" s="95">
        <v>0</v>
      </c>
      <c r="H396" s="140">
        <v>0</v>
      </c>
      <c r="I396" s="243">
        <f t="shared" si="12"/>
        <v>0</v>
      </c>
    </row>
    <row r="397" spans="1:9" ht="10.5" customHeight="1" x14ac:dyDescent="0.15">
      <c r="A397" s="210"/>
      <c r="B397" s="214" t="s">
        <v>1088</v>
      </c>
      <c r="C397" s="89" t="s">
        <v>597</v>
      </c>
      <c r="D397" s="95">
        <v>0</v>
      </c>
      <c r="E397" s="95">
        <v>0</v>
      </c>
      <c r="F397" s="95">
        <v>0</v>
      </c>
      <c r="G397" s="95">
        <v>0</v>
      </c>
      <c r="H397" s="140">
        <v>0</v>
      </c>
      <c r="I397" s="243">
        <f t="shared" si="12"/>
        <v>0</v>
      </c>
    </row>
    <row r="398" spans="1:9" ht="10.5" customHeight="1" x14ac:dyDescent="0.15">
      <c r="A398" s="210"/>
      <c r="B398" s="214" t="s">
        <v>598</v>
      </c>
      <c r="C398" s="89" t="s">
        <v>603</v>
      </c>
      <c r="D398" s="95">
        <v>0</v>
      </c>
      <c r="E398" s="95">
        <v>0</v>
      </c>
      <c r="F398" s="95">
        <v>0</v>
      </c>
      <c r="G398" s="95">
        <v>0</v>
      </c>
      <c r="H398" s="140">
        <v>0</v>
      </c>
      <c r="I398" s="243">
        <f t="shared" si="12"/>
        <v>0</v>
      </c>
    </row>
    <row r="399" spans="1:9" ht="10.5" customHeight="1" x14ac:dyDescent="0.15">
      <c r="A399" s="210"/>
      <c r="B399" s="214" t="s">
        <v>599</v>
      </c>
      <c r="C399" s="89" t="s">
        <v>135</v>
      </c>
      <c r="D399" s="95">
        <v>0</v>
      </c>
      <c r="E399" s="95">
        <v>0</v>
      </c>
      <c r="F399" s="95">
        <v>0</v>
      </c>
      <c r="G399" s="95">
        <v>0</v>
      </c>
      <c r="H399" s="140">
        <v>0</v>
      </c>
      <c r="I399" s="243">
        <f t="shared" si="12"/>
        <v>0</v>
      </c>
    </row>
    <row r="400" spans="1:9" ht="10.5" customHeight="1" x14ac:dyDescent="0.15">
      <c r="A400" s="210"/>
      <c r="B400" s="214" t="s">
        <v>600</v>
      </c>
      <c r="C400" s="89" t="s">
        <v>108</v>
      </c>
      <c r="D400" s="95">
        <v>0</v>
      </c>
      <c r="E400" s="95">
        <v>0</v>
      </c>
      <c r="F400" s="95">
        <v>0</v>
      </c>
      <c r="G400" s="95">
        <v>0</v>
      </c>
      <c r="H400" s="140">
        <v>0</v>
      </c>
      <c r="I400" s="243">
        <f t="shared" si="12"/>
        <v>0</v>
      </c>
    </row>
    <row r="401" spans="1:9" ht="10.5" customHeight="1" x14ac:dyDescent="0.15">
      <c r="A401" s="210"/>
      <c r="B401" s="214" t="s">
        <v>601</v>
      </c>
      <c r="C401" s="89" t="s">
        <v>109</v>
      </c>
      <c r="D401" s="95">
        <v>0</v>
      </c>
      <c r="E401" s="95">
        <v>0</v>
      </c>
      <c r="F401" s="95">
        <v>0</v>
      </c>
      <c r="G401" s="95">
        <v>0</v>
      </c>
      <c r="H401" s="140">
        <v>0</v>
      </c>
      <c r="I401" s="243">
        <f t="shared" si="12"/>
        <v>0</v>
      </c>
    </row>
    <row r="402" spans="1:9" ht="10.5" customHeight="1" x14ac:dyDescent="0.15">
      <c r="A402" s="210"/>
      <c r="B402" s="214" t="s">
        <v>244</v>
      </c>
      <c r="C402" s="89" t="s">
        <v>340</v>
      </c>
      <c r="D402" s="95">
        <v>0</v>
      </c>
      <c r="E402" s="95">
        <v>0</v>
      </c>
      <c r="F402" s="95">
        <v>0</v>
      </c>
      <c r="G402" s="95">
        <v>0</v>
      </c>
      <c r="H402" s="140">
        <v>0</v>
      </c>
      <c r="I402" s="243">
        <f t="shared" si="12"/>
        <v>0</v>
      </c>
    </row>
    <row r="403" spans="1:9" ht="10.5" customHeight="1" x14ac:dyDescent="0.15">
      <c r="A403" s="210"/>
      <c r="B403" s="214" t="s">
        <v>1053</v>
      </c>
      <c r="C403" s="89" t="s">
        <v>110</v>
      </c>
      <c r="D403" s="95">
        <v>0</v>
      </c>
      <c r="E403" s="95">
        <v>0</v>
      </c>
      <c r="F403" s="95">
        <v>0</v>
      </c>
      <c r="G403" s="95">
        <v>0</v>
      </c>
      <c r="H403" s="140">
        <v>0</v>
      </c>
      <c r="I403" s="243">
        <f t="shared" si="12"/>
        <v>0</v>
      </c>
    </row>
    <row r="404" spans="1:9" ht="10.5" customHeight="1" x14ac:dyDescent="0.15">
      <c r="A404" s="210"/>
      <c r="B404" s="214" t="s">
        <v>602</v>
      </c>
      <c r="C404" s="89" t="s">
        <v>111</v>
      </c>
      <c r="D404" s="95">
        <v>0</v>
      </c>
      <c r="E404" s="95">
        <v>0</v>
      </c>
      <c r="F404" s="95">
        <v>0</v>
      </c>
      <c r="G404" s="95">
        <v>0</v>
      </c>
      <c r="H404" s="140">
        <v>0</v>
      </c>
      <c r="I404" s="243">
        <f t="shared" si="12"/>
        <v>0</v>
      </c>
    </row>
    <row r="405" spans="1:9" ht="10.5" customHeight="1" x14ac:dyDescent="0.15">
      <c r="A405" s="210"/>
      <c r="B405" s="214" t="s">
        <v>1054</v>
      </c>
      <c r="C405" s="89" t="s">
        <v>114</v>
      </c>
      <c r="D405" s="95">
        <v>0</v>
      </c>
      <c r="E405" s="95">
        <v>0</v>
      </c>
      <c r="F405" s="95">
        <v>0</v>
      </c>
      <c r="G405" s="95">
        <v>0</v>
      </c>
      <c r="H405" s="140">
        <v>0</v>
      </c>
      <c r="I405" s="243">
        <f t="shared" si="12"/>
        <v>0</v>
      </c>
    </row>
    <row r="406" spans="1:9" ht="10.5" customHeight="1" x14ac:dyDescent="0.15">
      <c r="A406" s="210"/>
      <c r="B406" s="214" t="s">
        <v>451</v>
      </c>
      <c r="C406" s="89" t="s">
        <v>119</v>
      </c>
      <c r="D406" s="95">
        <v>0</v>
      </c>
      <c r="E406" s="95">
        <v>0</v>
      </c>
      <c r="F406" s="95">
        <v>0</v>
      </c>
      <c r="G406" s="95">
        <v>0</v>
      </c>
      <c r="H406" s="140">
        <v>0</v>
      </c>
      <c r="I406" s="243">
        <f t="shared" si="12"/>
        <v>0</v>
      </c>
    </row>
    <row r="407" spans="1:9" ht="10.5" customHeight="1" x14ac:dyDescent="0.15">
      <c r="A407" s="210"/>
      <c r="B407" s="214" t="s">
        <v>447</v>
      </c>
      <c r="C407" s="89" t="s">
        <v>121</v>
      </c>
      <c r="D407" s="95">
        <v>0</v>
      </c>
      <c r="E407" s="95">
        <v>0</v>
      </c>
      <c r="F407" s="95">
        <v>0</v>
      </c>
      <c r="G407" s="95">
        <v>0</v>
      </c>
      <c r="H407" s="140">
        <v>0</v>
      </c>
      <c r="I407" s="243">
        <f t="shared" si="12"/>
        <v>0</v>
      </c>
    </row>
    <row r="408" spans="1:9" ht="10.5" customHeight="1" x14ac:dyDescent="0.15">
      <c r="A408" s="210"/>
      <c r="B408" s="214" t="s">
        <v>1055</v>
      </c>
      <c r="C408" s="89" t="s">
        <v>127</v>
      </c>
      <c r="D408" s="95">
        <v>0</v>
      </c>
      <c r="E408" s="95">
        <v>0</v>
      </c>
      <c r="F408" s="95">
        <v>0</v>
      </c>
      <c r="G408" s="95">
        <v>0</v>
      </c>
      <c r="H408" s="140">
        <v>0</v>
      </c>
      <c r="I408" s="243">
        <f t="shared" si="12"/>
        <v>0</v>
      </c>
    </row>
    <row r="409" spans="1:9" ht="10.5" customHeight="1" x14ac:dyDescent="0.15">
      <c r="A409" s="210"/>
      <c r="B409" s="214" t="s">
        <v>123</v>
      </c>
      <c r="C409" s="89" t="s">
        <v>128</v>
      </c>
      <c r="D409" s="95">
        <v>0</v>
      </c>
      <c r="E409" s="95">
        <v>0</v>
      </c>
      <c r="F409" s="95">
        <v>0</v>
      </c>
      <c r="G409" s="95">
        <v>0</v>
      </c>
      <c r="H409" s="140">
        <v>0</v>
      </c>
      <c r="I409" s="243">
        <f t="shared" si="12"/>
        <v>0</v>
      </c>
    </row>
    <row r="410" spans="1:9" ht="10.5" customHeight="1" x14ac:dyDescent="0.15">
      <c r="A410" s="210"/>
      <c r="B410" s="214" t="s">
        <v>124</v>
      </c>
      <c r="C410" s="89" t="s">
        <v>129</v>
      </c>
      <c r="D410" s="95">
        <v>0</v>
      </c>
      <c r="E410" s="95">
        <v>0</v>
      </c>
      <c r="F410" s="95">
        <v>0</v>
      </c>
      <c r="G410" s="95">
        <v>0</v>
      </c>
      <c r="H410" s="140">
        <v>0</v>
      </c>
      <c r="I410" s="243">
        <f t="shared" si="12"/>
        <v>0</v>
      </c>
    </row>
    <row r="411" spans="1:9" ht="10.5" customHeight="1" x14ac:dyDescent="0.15">
      <c r="A411" s="210"/>
      <c r="B411" s="214" t="s">
        <v>125</v>
      </c>
      <c r="C411" s="89" t="s">
        <v>130</v>
      </c>
      <c r="D411" s="95">
        <v>0</v>
      </c>
      <c r="E411" s="95">
        <v>0</v>
      </c>
      <c r="F411" s="95">
        <v>0</v>
      </c>
      <c r="G411" s="95">
        <v>0</v>
      </c>
      <c r="H411" s="140">
        <v>0</v>
      </c>
      <c r="I411" s="243">
        <f t="shared" si="12"/>
        <v>0</v>
      </c>
    </row>
    <row r="412" spans="1:9" ht="10.5" customHeight="1" x14ac:dyDescent="0.15">
      <c r="A412" s="210"/>
      <c r="B412" s="214" t="s">
        <v>126</v>
      </c>
      <c r="C412" s="89" t="s">
        <v>131</v>
      </c>
      <c r="D412" s="95">
        <v>0</v>
      </c>
      <c r="E412" s="95">
        <v>0</v>
      </c>
      <c r="F412" s="95">
        <v>0</v>
      </c>
      <c r="G412" s="95">
        <v>0</v>
      </c>
      <c r="H412" s="140">
        <v>0</v>
      </c>
      <c r="I412" s="243">
        <f t="shared" si="12"/>
        <v>0</v>
      </c>
    </row>
    <row r="413" spans="1:9" ht="10.5" customHeight="1" thickBot="1" x14ac:dyDescent="0.2">
      <c r="A413" s="210"/>
      <c r="B413" s="214" t="s">
        <v>449</v>
      </c>
      <c r="C413" s="89" t="s">
        <v>132</v>
      </c>
      <c r="D413" s="92">
        <v>0</v>
      </c>
      <c r="E413" s="92">
        <v>0</v>
      </c>
      <c r="F413" s="92">
        <v>0</v>
      </c>
      <c r="G413" s="92">
        <v>0</v>
      </c>
      <c r="H413" s="140">
        <v>0</v>
      </c>
      <c r="I413" s="243">
        <f t="shared" si="12"/>
        <v>0</v>
      </c>
    </row>
    <row r="414" spans="1:9" ht="10.5" customHeight="1" thickTop="1" thickBot="1" x14ac:dyDescent="0.2">
      <c r="A414" s="210"/>
      <c r="B414" s="214"/>
      <c r="C414" s="89" t="s">
        <v>472</v>
      </c>
      <c r="D414" s="111">
        <f>SUM(D388:D413)</f>
        <v>0</v>
      </c>
      <c r="E414" s="111">
        <f>SUM(E388:E413)</f>
        <v>0</v>
      </c>
      <c r="F414" s="111">
        <f>SUM(F388:F413)</f>
        <v>0</v>
      </c>
      <c r="G414" s="111">
        <f>SUM(G388:G413)</f>
        <v>0</v>
      </c>
      <c r="H414" s="111">
        <f>SUM(H388:H413)</f>
        <v>0</v>
      </c>
      <c r="I414" s="111">
        <f>G414+H414</f>
        <v>0</v>
      </c>
    </row>
    <row r="415" spans="1:9" ht="10.5" customHeight="1" thickTop="1" x14ac:dyDescent="0.15">
      <c r="A415" s="210"/>
      <c r="B415" s="214"/>
      <c r="C415" s="89"/>
      <c r="D415" s="3"/>
      <c r="E415" s="3"/>
      <c r="F415" s="3"/>
      <c r="G415" s="3"/>
      <c r="I415" s="105"/>
    </row>
    <row r="416" spans="1:9" ht="10.5" customHeight="1" x14ac:dyDescent="0.15">
      <c r="A416" s="210" t="s">
        <v>473</v>
      </c>
      <c r="C416" s="89"/>
      <c r="D416" s="3"/>
      <c r="E416" s="3"/>
      <c r="F416" s="3"/>
      <c r="G416" s="3"/>
      <c r="I416" s="105"/>
    </row>
    <row r="417" spans="1:9" x14ac:dyDescent="0.15">
      <c r="B417" s="214" t="s">
        <v>1048</v>
      </c>
      <c r="C417" s="89" t="s">
        <v>1186</v>
      </c>
      <c r="D417" s="95">
        <v>0</v>
      </c>
      <c r="E417" s="95">
        <v>0</v>
      </c>
      <c r="F417" s="95">
        <v>0</v>
      </c>
      <c r="G417" s="95">
        <v>0</v>
      </c>
      <c r="H417" s="97">
        <v>0</v>
      </c>
      <c r="I417" s="240">
        <f>SUM(G417+H417)</f>
        <v>0</v>
      </c>
    </row>
    <row r="418" spans="1:9" x14ac:dyDescent="0.15">
      <c r="A418" s="89"/>
      <c r="B418" s="214" t="s">
        <v>1049</v>
      </c>
      <c r="C418" s="89" t="s">
        <v>1474</v>
      </c>
      <c r="D418" s="95">
        <v>0</v>
      </c>
      <c r="E418" s="95">
        <v>0</v>
      </c>
      <c r="F418" s="95">
        <v>0</v>
      </c>
      <c r="G418" s="95">
        <v>0</v>
      </c>
      <c r="H418" s="97">
        <v>0</v>
      </c>
      <c r="I418" s="240">
        <f>SUM(G418+H418)</f>
        <v>0</v>
      </c>
    </row>
    <row r="419" spans="1:9" ht="10.5" customHeight="1" x14ac:dyDescent="0.15">
      <c r="A419" s="210"/>
      <c r="B419" s="214" t="s">
        <v>1050</v>
      </c>
      <c r="C419" s="89" t="s">
        <v>72</v>
      </c>
      <c r="D419" s="95">
        <v>0</v>
      </c>
      <c r="E419" s="95">
        <v>0</v>
      </c>
      <c r="F419" s="95">
        <v>0</v>
      </c>
      <c r="G419" s="95">
        <v>0</v>
      </c>
      <c r="H419" s="140">
        <v>0</v>
      </c>
      <c r="I419" s="243">
        <f t="shared" ref="I419:I441" si="13">SUM(G419+H419)</f>
        <v>0</v>
      </c>
    </row>
    <row r="420" spans="1:9" ht="10.5" customHeight="1" x14ac:dyDescent="0.15">
      <c r="A420" s="210"/>
      <c r="B420" s="214" t="s">
        <v>1051</v>
      </c>
      <c r="C420" s="89" t="s">
        <v>73</v>
      </c>
      <c r="D420" s="95">
        <v>0</v>
      </c>
      <c r="E420" s="95">
        <v>0</v>
      </c>
      <c r="F420" s="95">
        <v>0</v>
      </c>
      <c r="G420" s="95">
        <v>0</v>
      </c>
      <c r="H420" s="140">
        <v>0</v>
      </c>
      <c r="I420" s="243">
        <f t="shared" si="13"/>
        <v>0</v>
      </c>
    </row>
    <row r="421" spans="1:9" ht="10.5" customHeight="1" x14ac:dyDescent="0.15">
      <c r="A421" s="210"/>
      <c r="B421" s="214" t="s">
        <v>74</v>
      </c>
      <c r="C421" s="89" t="s">
        <v>75</v>
      </c>
      <c r="D421" s="95">
        <v>0</v>
      </c>
      <c r="E421" s="95">
        <v>0</v>
      </c>
      <c r="F421" s="95">
        <v>0</v>
      </c>
      <c r="G421" s="95">
        <v>0</v>
      </c>
      <c r="H421" s="140">
        <v>0</v>
      </c>
      <c r="I421" s="243">
        <f t="shared" si="13"/>
        <v>0</v>
      </c>
    </row>
    <row r="422" spans="1:9" ht="10.5" customHeight="1" x14ac:dyDescent="0.15">
      <c r="A422" s="210"/>
      <c r="B422" s="214" t="s">
        <v>76</v>
      </c>
      <c r="C422" s="89" t="s">
        <v>77</v>
      </c>
      <c r="D422" s="95">
        <v>0</v>
      </c>
      <c r="E422" s="95">
        <v>0</v>
      </c>
      <c r="F422" s="95">
        <v>0</v>
      </c>
      <c r="G422" s="95">
        <v>0</v>
      </c>
      <c r="H422" s="140">
        <v>0</v>
      </c>
      <c r="I422" s="243">
        <f t="shared" si="13"/>
        <v>0</v>
      </c>
    </row>
    <row r="423" spans="1:9" ht="10.5" customHeight="1" x14ac:dyDescent="0.15">
      <c r="A423" s="210"/>
      <c r="B423" s="214" t="s">
        <v>1052</v>
      </c>
      <c r="C423" s="89" t="s">
        <v>78</v>
      </c>
      <c r="D423" s="95">
        <v>0</v>
      </c>
      <c r="E423" s="95">
        <v>0</v>
      </c>
      <c r="F423" s="95">
        <v>0</v>
      </c>
      <c r="G423" s="95">
        <v>0</v>
      </c>
      <c r="H423" s="140">
        <v>0</v>
      </c>
      <c r="I423" s="243">
        <f t="shared" si="13"/>
        <v>0</v>
      </c>
    </row>
    <row r="424" spans="1:9" ht="10.5" customHeight="1" x14ac:dyDescent="0.15">
      <c r="A424" s="210"/>
      <c r="B424" s="333" t="s">
        <v>485</v>
      </c>
      <c r="C424" s="286" t="s">
        <v>508</v>
      </c>
      <c r="D424" s="95">
        <v>0</v>
      </c>
      <c r="E424" s="95">
        <v>0</v>
      </c>
      <c r="F424" s="95">
        <v>0</v>
      </c>
      <c r="G424" s="95">
        <v>0</v>
      </c>
      <c r="H424" s="140">
        <v>0</v>
      </c>
      <c r="I424" s="243">
        <f t="shared" si="13"/>
        <v>0</v>
      </c>
    </row>
    <row r="425" spans="1:9" ht="10.5" customHeight="1" x14ac:dyDescent="0.15">
      <c r="A425" s="210"/>
      <c r="B425" s="214" t="s">
        <v>1087</v>
      </c>
      <c r="C425" s="89" t="s">
        <v>595</v>
      </c>
      <c r="D425" s="95">
        <v>0</v>
      </c>
      <c r="E425" s="95">
        <v>0</v>
      </c>
      <c r="F425" s="95">
        <v>0</v>
      </c>
      <c r="G425" s="95">
        <v>0</v>
      </c>
      <c r="H425" s="140">
        <v>0</v>
      </c>
      <c r="I425" s="243">
        <f t="shared" si="13"/>
        <v>0</v>
      </c>
    </row>
    <row r="426" spans="1:9" ht="10.5" customHeight="1" x14ac:dyDescent="0.15">
      <c r="A426" s="210"/>
      <c r="B426" s="214" t="s">
        <v>1088</v>
      </c>
      <c r="C426" s="89" t="s">
        <v>597</v>
      </c>
      <c r="D426" s="95">
        <v>0</v>
      </c>
      <c r="E426" s="95">
        <v>0</v>
      </c>
      <c r="F426" s="95">
        <v>0</v>
      </c>
      <c r="G426" s="95">
        <v>0</v>
      </c>
      <c r="H426" s="140">
        <v>0</v>
      </c>
      <c r="I426" s="243">
        <f t="shared" si="13"/>
        <v>0</v>
      </c>
    </row>
    <row r="427" spans="1:9" ht="10.5" customHeight="1" x14ac:dyDescent="0.15">
      <c r="A427" s="210"/>
      <c r="B427" s="214" t="s">
        <v>598</v>
      </c>
      <c r="C427" s="89" t="s">
        <v>603</v>
      </c>
      <c r="D427" s="95">
        <v>0</v>
      </c>
      <c r="E427" s="95">
        <v>0</v>
      </c>
      <c r="F427" s="95">
        <v>0</v>
      </c>
      <c r="G427" s="95">
        <v>0</v>
      </c>
      <c r="H427" s="140">
        <v>0</v>
      </c>
      <c r="I427" s="243">
        <f t="shared" si="13"/>
        <v>0</v>
      </c>
    </row>
    <row r="428" spans="1:9" ht="10.5" customHeight="1" x14ac:dyDescent="0.15">
      <c r="A428" s="210"/>
      <c r="B428" s="214" t="s">
        <v>599</v>
      </c>
      <c r="C428" s="89" t="s">
        <v>135</v>
      </c>
      <c r="D428" s="95">
        <v>0</v>
      </c>
      <c r="E428" s="95">
        <v>0</v>
      </c>
      <c r="F428" s="95">
        <v>0</v>
      </c>
      <c r="G428" s="95">
        <v>0</v>
      </c>
      <c r="H428" s="140">
        <v>0</v>
      </c>
      <c r="I428" s="243">
        <f t="shared" si="13"/>
        <v>0</v>
      </c>
    </row>
    <row r="429" spans="1:9" ht="10.5" customHeight="1" x14ac:dyDescent="0.15">
      <c r="A429" s="210"/>
      <c r="B429" s="214" t="s">
        <v>600</v>
      </c>
      <c r="C429" s="89" t="s">
        <v>108</v>
      </c>
      <c r="D429" s="95">
        <v>0</v>
      </c>
      <c r="E429" s="95">
        <v>0</v>
      </c>
      <c r="F429" s="95">
        <v>0</v>
      </c>
      <c r="G429" s="95">
        <v>0</v>
      </c>
      <c r="H429" s="140">
        <v>0</v>
      </c>
      <c r="I429" s="243">
        <f t="shared" si="13"/>
        <v>0</v>
      </c>
    </row>
    <row r="430" spans="1:9" ht="10.5" customHeight="1" x14ac:dyDescent="0.15">
      <c r="A430" s="210"/>
      <c r="B430" s="214" t="s">
        <v>601</v>
      </c>
      <c r="C430" s="89" t="s">
        <v>109</v>
      </c>
      <c r="D430" s="95">
        <v>0</v>
      </c>
      <c r="E430" s="95">
        <v>0</v>
      </c>
      <c r="F430" s="95">
        <v>0</v>
      </c>
      <c r="G430" s="95">
        <v>0</v>
      </c>
      <c r="H430" s="140">
        <v>0</v>
      </c>
      <c r="I430" s="243">
        <f t="shared" si="13"/>
        <v>0</v>
      </c>
    </row>
    <row r="431" spans="1:9" ht="10.5" customHeight="1" x14ac:dyDescent="0.15">
      <c r="A431" s="210"/>
      <c r="B431" s="214" t="s">
        <v>1053</v>
      </c>
      <c r="C431" s="89" t="s">
        <v>110</v>
      </c>
      <c r="D431" s="95">
        <v>0</v>
      </c>
      <c r="E431" s="95">
        <v>0</v>
      </c>
      <c r="F431" s="95">
        <v>0</v>
      </c>
      <c r="G431" s="95">
        <v>0</v>
      </c>
      <c r="H431" s="140">
        <v>0</v>
      </c>
      <c r="I431" s="243">
        <f t="shared" si="13"/>
        <v>0</v>
      </c>
    </row>
    <row r="432" spans="1:9" ht="10.5" customHeight="1" x14ac:dyDescent="0.15">
      <c r="A432" s="210"/>
      <c r="B432" s="214" t="s">
        <v>602</v>
      </c>
      <c r="C432" s="89" t="s">
        <v>111</v>
      </c>
      <c r="D432" s="95">
        <v>0</v>
      </c>
      <c r="E432" s="95">
        <v>0</v>
      </c>
      <c r="F432" s="95">
        <v>0</v>
      </c>
      <c r="G432" s="95">
        <v>0</v>
      </c>
      <c r="H432" s="140">
        <v>0</v>
      </c>
      <c r="I432" s="243">
        <f t="shared" si="13"/>
        <v>0</v>
      </c>
    </row>
    <row r="433" spans="1:9" ht="10.5" customHeight="1" x14ac:dyDescent="0.15">
      <c r="A433" s="210"/>
      <c r="B433" s="214" t="s">
        <v>1054</v>
      </c>
      <c r="C433" s="89" t="s">
        <v>114</v>
      </c>
      <c r="D433" s="95">
        <v>0</v>
      </c>
      <c r="E433" s="95">
        <v>0</v>
      </c>
      <c r="F433" s="95">
        <v>0</v>
      </c>
      <c r="G433" s="95">
        <v>0</v>
      </c>
      <c r="H433" s="140">
        <v>0</v>
      </c>
      <c r="I433" s="243">
        <f t="shared" si="13"/>
        <v>0</v>
      </c>
    </row>
    <row r="434" spans="1:9" ht="10.5" customHeight="1" x14ac:dyDescent="0.15">
      <c r="A434" s="210"/>
      <c r="B434" s="214" t="s">
        <v>451</v>
      </c>
      <c r="C434" s="89" t="s">
        <v>119</v>
      </c>
      <c r="D434" s="95">
        <v>0</v>
      </c>
      <c r="E434" s="95">
        <v>0</v>
      </c>
      <c r="F434" s="95">
        <v>0</v>
      </c>
      <c r="G434" s="95">
        <v>0</v>
      </c>
      <c r="H434" s="140">
        <v>0</v>
      </c>
      <c r="I434" s="243">
        <f t="shared" si="13"/>
        <v>0</v>
      </c>
    </row>
    <row r="435" spans="1:9" ht="10.5" customHeight="1" x14ac:dyDescent="0.15">
      <c r="A435" s="210"/>
      <c r="B435" s="214" t="s">
        <v>447</v>
      </c>
      <c r="C435" s="89" t="s">
        <v>121</v>
      </c>
      <c r="D435" s="95">
        <v>0</v>
      </c>
      <c r="E435" s="95">
        <v>0</v>
      </c>
      <c r="F435" s="95">
        <v>0</v>
      </c>
      <c r="G435" s="95">
        <v>0</v>
      </c>
      <c r="H435" s="140">
        <v>0</v>
      </c>
      <c r="I435" s="243">
        <f t="shared" si="13"/>
        <v>0</v>
      </c>
    </row>
    <row r="436" spans="1:9" ht="10.5" customHeight="1" x14ac:dyDescent="0.15">
      <c r="A436" s="210"/>
      <c r="B436" s="214" t="s">
        <v>1055</v>
      </c>
      <c r="C436" s="89" t="s">
        <v>127</v>
      </c>
      <c r="D436" s="95">
        <v>0</v>
      </c>
      <c r="E436" s="95">
        <v>0</v>
      </c>
      <c r="F436" s="95">
        <v>0</v>
      </c>
      <c r="G436" s="95">
        <v>0</v>
      </c>
      <c r="H436" s="140">
        <v>0</v>
      </c>
      <c r="I436" s="243">
        <f t="shared" si="13"/>
        <v>0</v>
      </c>
    </row>
    <row r="437" spans="1:9" ht="10.5" customHeight="1" x14ac:dyDescent="0.15">
      <c r="A437" s="210"/>
      <c r="B437" s="214" t="s">
        <v>123</v>
      </c>
      <c r="C437" s="89" t="s">
        <v>128</v>
      </c>
      <c r="D437" s="95">
        <v>0</v>
      </c>
      <c r="E437" s="95">
        <v>0</v>
      </c>
      <c r="F437" s="95">
        <v>0</v>
      </c>
      <c r="G437" s="95">
        <v>0</v>
      </c>
      <c r="H437" s="140">
        <v>0</v>
      </c>
      <c r="I437" s="243">
        <f t="shared" si="13"/>
        <v>0</v>
      </c>
    </row>
    <row r="438" spans="1:9" ht="10.5" customHeight="1" x14ac:dyDescent="0.15">
      <c r="A438" s="210"/>
      <c r="B438" s="214" t="s">
        <v>124</v>
      </c>
      <c r="C438" s="89" t="s">
        <v>129</v>
      </c>
      <c r="D438" s="95">
        <v>0</v>
      </c>
      <c r="E438" s="95">
        <v>0</v>
      </c>
      <c r="F438" s="95">
        <v>0</v>
      </c>
      <c r="G438" s="95">
        <v>0</v>
      </c>
      <c r="H438" s="140">
        <v>0</v>
      </c>
      <c r="I438" s="243">
        <f t="shared" si="13"/>
        <v>0</v>
      </c>
    </row>
    <row r="439" spans="1:9" ht="10.5" customHeight="1" x14ac:dyDescent="0.15">
      <c r="A439" s="210"/>
      <c r="B439" s="214" t="s">
        <v>125</v>
      </c>
      <c r="C439" s="89" t="s">
        <v>130</v>
      </c>
      <c r="D439" s="95">
        <v>0</v>
      </c>
      <c r="E439" s="95">
        <v>0</v>
      </c>
      <c r="F439" s="95">
        <v>0</v>
      </c>
      <c r="G439" s="95">
        <v>0</v>
      </c>
      <c r="H439" s="140">
        <v>0</v>
      </c>
      <c r="I439" s="243">
        <f t="shared" si="13"/>
        <v>0</v>
      </c>
    </row>
    <row r="440" spans="1:9" ht="10.5" customHeight="1" x14ac:dyDescent="0.15">
      <c r="A440" s="210"/>
      <c r="B440" s="214" t="s">
        <v>126</v>
      </c>
      <c r="C440" s="89" t="s">
        <v>131</v>
      </c>
      <c r="D440" s="95">
        <v>0</v>
      </c>
      <c r="E440" s="95">
        <v>0</v>
      </c>
      <c r="F440" s="95">
        <v>0</v>
      </c>
      <c r="G440" s="95">
        <v>0</v>
      </c>
      <c r="H440" s="140">
        <v>0</v>
      </c>
      <c r="I440" s="243">
        <f t="shared" si="13"/>
        <v>0</v>
      </c>
    </row>
    <row r="441" spans="1:9" ht="10.5" customHeight="1" thickBot="1" x14ac:dyDescent="0.2">
      <c r="A441" s="210"/>
      <c r="B441" s="214" t="s">
        <v>449</v>
      </c>
      <c r="C441" s="89" t="s">
        <v>132</v>
      </c>
      <c r="D441" s="92">
        <v>0</v>
      </c>
      <c r="E441" s="92">
        <v>0</v>
      </c>
      <c r="F441" s="92">
        <v>0</v>
      </c>
      <c r="G441" s="92">
        <v>0</v>
      </c>
      <c r="H441" s="140">
        <v>0</v>
      </c>
      <c r="I441" s="243">
        <f t="shared" si="13"/>
        <v>0</v>
      </c>
    </row>
    <row r="442" spans="1:9" ht="10.5" customHeight="1" thickTop="1" thickBot="1" x14ac:dyDescent="0.2">
      <c r="A442" s="210"/>
      <c r="B442" s="214"/>
      <c r="C442" s="89" t="s">
        <v>474</v>
      </c>
      <c r="D442" s="111">
        <f>SUM(D417:D441)</f>
        <v>0</v>
      </c>
      <c r="E442" s="111">
        <f>SUM(E417:E441)</f>
        <v>0</v>
      </c>
      <c r="F442" s="111">
        <f>SUM(F417:F441)</f>
        <v>0</v>
      </c>
      <c r="G442" s="111">
        <f>SUM(G417:G441)</f>
        <v>0</v>
      </c>
      <c r="H442" s="111">
        <f>SUM(H417:H441)</f>
        <v>0</v>
      </c>
      <c r="I442" s="111">
        <f>G442+H442</f>
        <v>0</v>
      </c>
    </row>
    <row r="443" spans="1:9" ht="10.5" customHeight="1" thickTop="1" x14ac:dyDescent="0.15">
      <c r="A443" s="210"/>
      <c r="B443" s="214"/>
      <c r="C443" s="89"/>
      <c r="D443" s="3"/>
      <c r="E443" s="3"/>
      <c r="F443" s="3"/>
      <c r="G443" s="3"/>
      <c r="H443" s="3"/>
      <c r="I443" s="128"/>
    </row>
    <row r="444" spans="1:9" ht="10.5" customHeight="1" x14ac:dyDescent="0.15">
      <c r="A444" s="210" t="s">
        <v>475</v>
      </c>
      <c r="C444" s="89"/>
      <c r="D444" s="3"/>
      <c r="E444" s="3"/>
      <c r="F444" s="3"/>
      <c r="G444" s="3"/>
      <c r="I444" s="105"/>
    </row>
    <row r="445" spans="1:9" x14ac:dyDescent="0.15">
      <c r="B445" s="214" t="s">
        <v>1048</v>
      </c>
      <c r="C445" s="89" t="s">
        <v>1186</v>
      </c>
      <c r="D445" s="95">
        <v>0</v>
      </c>
      <c r="E445" s="95">
        <v>0</v>
      </c>
      <c r="F445" s="95">
        <v>0</v>
      </c>
      <c r="G445" s="95">
        <v>0</v>
      </c>
      <c r="H445" s="97">
        <v>0</v>
      </c>
      <c r="I445" s="240">
        <f>SUM(G445+H445)</f>
        <v>0</v>
      </c>
    </row>
    <row r="446" spans="1:9" x14ac:dyDescent="0.15">
      <c r="A446" s="89"/>
      <c r="B446" s="214" t="s">
        <v>1049</v>
      </c>
      <c r="C446" s="89" t="s">
        <v>1474</v>
      </c>
      <c r="D446" s="95">
        <v>0</v>
      </c>
      <c r="E446" s="95">
        <v>0</v>
      </c>
      <c r="F446" s="95">
        <v>0</v>
      </c>
      <c r="G446" s="95">
        <v>0</v>
      </c>
      <c r="H446" s="97">
        <v>0</v>
      </c>
      <c r="I446" s="240">
        <f>SUM(G446+H446)</f>
        <v>0</v>
      </c>
    </row>
    <row r="447" spans="1:9" ht="10.5" customHeight="1" x14ac:dyDescent="0.15">
      <c r="A447" s="210"/>
      <c r="B447" s="214" t="s">
        <v>1050</v>
      </c>
      <c r="C447" s="89" t="s">
        <v>72</v>
      </c>
      <c r="D447" s="95">
        <v>0</v>
      </c>
      <c r="E447" s="95">
        <v>0</v>
      </c>
      <c r="F447" s="95">
        <v>0</v>
      </c>
      <c r="G447" s="95">
        <v>0</v>
      </c>
      <c r="H447" s="140">
        <v>0</v>
      </c>
      <c r="I447" s="243">
        <f t="shared" ref="I447:I469" si="14">SUM(G447+H447)</f>
        <v>0</v>
      </c>
    </row>
    <row r="448" spans="1:9" ht="10.5" customHeight="1" x14ac:dyDescent="0.15">
      <c r="A448" s="210"/>
      <c r="B448" s="214" t="s">
        <v>1051</v>
      </c>
      <c r="C448" s="89" t="s">
        <v>73</v>
      </c>
      <c r="D448" s="95">
        <v>0</v>
      </c>
      <c r="E448" s="95">
        <v>0</v>
      </c>
      <c r="F448" s="95">
        <v>0</v>
      </c>
      <c r="G448" s="95">
        <v>0</v>
      </c>
      <c r="H448" s="140">
        <v>0</v>
      </c>
      <c r="I448" s="243">
        <f t="shared" si="14"/>
        <v>0</v>
      </c>
    </row>
    <row r="449" spans="1:9" ht="10.5" customHeight="1" x14ac:dyDescent="0.15">
      <c r="A449" s="210"/>
      <c r="B449" s="214" t="s">
        <v>74</v>
      </c>
      <c r="C449" s="89" t="s">
        <v>75</v>
      </c>
      <c r="D449" s="95">
        <v>0</v>
      </c>
      <c r="E449" s="95">
        <v>0</v>
      </c>
      <c r="F449" s="95">
        <v>0</v>
      </c>
      <c r="G449" s="95">
        <v>0</v>
      </c>
      <c r="H449" s="140">
        <v>0</v>
      </c>
      <c r="I449" s="243">
        <f t="shared" si="14"/>
        <v>0</v>
      </c>
    </row>
    <row r="450" spans="1:9" ht="10.5" customHeight="1" x14ac:dyDescent="0.15">
      <c r="A450" s="210"/>
      <c r="B450" s="214" t="s">
        <v>76</v>
      </c>
      <c r="C450" s="89" t="s">
        <v>77</v>
      </c>
      <c r="D450" s="95">
        <v>0</v>
      </c>
      <c r="E450" s="95">
        <v>0</v>
      </c>
      <c r="F450" s="95">
        <v>0</v>
      </c>
      <c r="G450" s="95">
        <v>0</v>
      </c>
      <c r="H450" s="140">
        <v>0</v>
      </c>
      <c r="I450" s="243">
        <f t="shared" si="14"/>
        <v>0</v>
      </c>
    </row>
    <row r="451" spans="1:9" ht="10.5" customHeight="1" x14ac:dyDescent="0.15">
      <c r="A451" s="210"/>
      <c r="B451" s="214" t="s">
        <v>1052</v>
      </c>
      <c r="C451" s="89" t="s">
        <v>78</v>
      </c>
      <c r="D451" s="95">
        <v>0</v>
      </c>
      <c r="E451" s="95">
        <v>0</v>
      </c>
      <c r="F451" s="95">
        <v>0</v>
      </c>
      <c r="G451" s="95">
        <v>0</v>
      </c>
      <c r="H451" s="140">
        <v>0</v>
      </c>
      <c r="I451" s="243">
        <f t="shared" si="14"/>
        <v>0</v>
      </c>
    </row>
    <row r="452" spans="1:9" ht="10.5" customHeight="1" x14ac:dyDescent="0.15">
      <c r="A452" s="210"/>
      <c r="B452" s="333" t="s">
        <v>485</v>
      </c>
      <c r="C452" s="286" t="s">
        <v>508</v>
      </c>
      <c r="D452" s="95">
        <v>0</v>
      </c>
      <c r="E452" s="95">
        <v>0</v>
      </c>
      <c r="F452" s="95">
        <v>0</v>
      </c>
      <c r="G452" s="95">
        <v>0</v>
      </c>
      <c r="H452" s="140">
        <v>0</v>
      </c>
      <c r="I452" s="243">
        <f t="shared" si="14"/>
        <v>0</v>
      </c>
    </row>
    <row r="453" spans="1:9" ht="10.5" customHeight="1" x14ac:dyDescent="0.15">
      <c r="A453" s="210"/>
      <c r="B453" s="214" t="s">
        <v>1087</v>
      </c>
      <c r="C453" s="89" t="s">
        <v>595</v>
      </c>
      <c r="D453" s="95">
        <v>0</v>
      </c>
      <c r="E453" s="95">
        <v>0</v>
      </c>
      <c r="F453" s="95">
        <v>0</v>
      </c>
      <c r="G453" s="95">
        <v>0</v>
      </c>
      <c r="H453" s="140">
        <v>0</v>
      </c>
      <c r="I453" s="243">
        <f t="shared" si="14"/>
        <v>0</v>
      </c>
    </row>
    <row r="454" spans="1:9" ht="10.5" customHeight="1" x14ac:dyDescent="0.15">
      <c r="A454" s="210"/>
      <c r="B454" s="214" t="s">
        <v>1088</v>
      </c>
      <c r="C454" s="89" t="s">
        <v>597</v>
      </c>
      <c r="D454" s="95">
        <v>0</v>
      </c>
      <c r="E454" s="95">
        <v>0</v>
      </c>
      <c r="F454" s="95">
        <v>0</v>
      </c>
      <c r="G454" s="95">
        <v>0</v>
      </c>
      <c r="H454" s="140">
        <v>0</v>
      </c>
      <c r="I454" s="243">
        <f t="shared" si="14"/>
        <v>0</v>
      </c>
    </row>
    <row r="455" spans="1:9" ht="10.5" customHeight="1" x14ac:dyDescent="0.15">
      <c r="A455" s="210"/>
      <c r="B455" s="214" t="s">
        <v>598</v>
      </c>
      <c r="C455" s="89" t="s">
        <v>603</v>
      </c>
      <c r="D455" s="95">
        <v>0</v>
      </c>
      <c r="E455" s="95">
        <v>0</v>
      </c>
      <c r="F455" s="95">
        <v>0</v>
      </c>
      <c r="G455" s="95">
        <v>0</v>
      </c>
      <c r="H455" s="140">
        <v>0</v>
      </c>
      <c r="I455" s="243">
        <f t="shared" si="14"/>
        <v>0</v>
      </c>
    </row>
    <row r="456" spans="1:9" ht="10.5" customHeight="1" x14ac:dyDescent="0.15">
      <c r="A456" s="210"/>
      <c r="B456" s="214" t="s">
        <v>599</v>
      </c>
      <c r="C456" s="89" t="s">
        <v>135</v>
      </c>
      <c r="D456" s="95">
        <v>0</v>
      </c>
      <c r="E456" s="95">
        <v>0</v>
      </c>
      <c r="F456" s="95">
        <v>0</v>
      </c>
      <c r="G456" s="95">
        <v>0</v>
      </c>
      <c r="H456" s="140">
        <v>0</v>
      </c>
      <c r="I456" s="243">
        <f t="shared" si="14"/>
        <v>0</v>
      </c>
    </row>
    <row r="457" spans="1:9" ht="10.5" customHeight="1" x14ac:dyDescent="0.15">
      <c r="A457" s="210"/>
      <c r="B457" s="214" t="s">
        <v>600</v>
      </c>
      <c r="C457" s="89" t="s">
        <v>108</v>
      </c>
      <c r="D457" s="95">
        <v>0</v>
      </c>
      <c r="E457" s="95">
        <v>0</v>
      </c>
      <c r="F457" s="95">
        <v>0</v>
      </c>
      <c r="G457" s="95">
        <v>0</v>
      </c>
      <c r="H457" s="140">
        <v>0</v>
      </c>
      <c r="I457" s="243">
        <f t="shared" si="14"/>
        <v>0</v>
      </c>
    </row>
    <row r="458" spans="1:9" ht="10.5" customHeight="1" x14ac:dyDescent="0.15">
      <c r="A458" s="210"/>
      <c r="B458" s="214" t="s">
        <v>601</v>
      </c>
      <c r="C458" s="89" t="s">
        <v>109</v>
      </c>
      <c r="D458" s="95">
        <v>0</v>
      </c>
      <c r="E458" s="95">
        <v>0</v>
      </c>
      <c r="F458" s="95">
        <v>0</v>
      </c>
      <c r="G458" s="95">
        <v>0</v>
      </c>
      <c r="H458" s="140">
        <v>0</v>
      </c>
      <c r="I458" s="243">
        <f t="shared" si="14"/>
        <v>0</v>
      </c>
    </row>
    <row r="459" spans="1:9" ht="10.5" customHeight="1" x14ac:dyDescent="0.15">
      <c r="A459" s="210"/>
      <c r="B459" s="214" t="s">
        <v>1053</v>
      </c>
      <c r="C459" s="89" t="s">
        <v>110</v>
      </c>
      <c r="D459" s="95">
        <v>0</v>
      </c>
      <c r="E459" s="95">
        <v>0</v>
      </c>
      <c r="F459" s="95">
        <v>0</v>
      </c>
      <c r="G459" s="95">
        <v>0</v>
      </c>
      <c r="H459" s="140">
        <v>0</v>
      </c>
      <c r="I459" s="243">
        <f t="shared" si="14"/>
        <v>0</v>
      </c>
    </row>
    <row r="460" spans="1:9" ht="10.5" customHeight="1" x14ac:dyDescent="0.15">
      <c r="A460" s="210"/>
      <c r="B460" s="214" t="s">
        <v>476</v>
      </c>
      <c r="C460" s="89" t="s">
        <v>953</v>
      </c>
      <c r="D460" s="95">
        <v>0</v>
      </c>
      <c r="E460" s="95">
        <v>0</v>
      </c>
      <c r="F460" s="95">
        <v>0</v>
      </c>
      <c r="G460" s="95">
        <v>0</v>
      </c>
      <c r="H460" s="140">
        <v>0</v>
      </c>
      <c r="I460" s="243">
        <f t="shared" si="14"/>
        <v>0</v>
      </c>
    </row>
    <row r="461" spans="1:9" ht="10.5" customHeight="1" x14ac:dyDescent="0.15">
      <c r="A461" s="210"/>
      <c r="B461" s="214" t="s">
        <v>602</v>
      </c>
      <c r="C461" s="89" t="s">
        <v>111</v>
      </c>
      <c r="D461" s="95">
        <v>0</v>
      </c>
      <c r="E461" s="95">
        <v>0</v>
      </c>
      <c r="F461" s="95">
        <v>0</v>
      </c>
      <c r="G461" s="95">
        <v>0</v>
      </c>
      <c r="H461" s="140">
        <v>0</v>
      </c>
      <c r="I461" s="243">
        <f t="shared" si="14"/>
        <v>0</v>
      </c>
    </row>
    <row r="462" spans="1:9" ht="10.5" customHeight="1" x14ac:dyDescent="0.15">
      <c r="A462" s="210"/>
      <c r="B462" s="214" t="s">
        <v>1054</v>
      </c>
      <c r="C462" s="89" t="s">
        <v>114</v>
      </c>
      <c r="D462" s="95">
        <v>0</v>
      </c>
      <c r="E462" s="95">
        <v>0</v>
      </c>
      <c r="F462" s="95">
        <v>0</v>
      </c>
      <c r="G462" s="95">
        <v>0</v>
      </c>
      <c r="H462" s="140">
        <v>0</v>
      </c>
      <c r="I462" s="243">
        <f t="shared" si="14"/>
        <v>0</v>
      </c>
    </row>
    <row r="463" spans="1:9" ht="10.5" customHeight="1" x14ac:dyDescent="0.15">
      <c r="A463" s="210"/>
      <c r="B463" s="214" t="s">
        <v>451</v>
      </c>
      <c r="C463" s="89" t="s">
        <v>119</v>
      </c>
      <c r="D463" s="95">
        <v>0</v>
      </c>
      <c r="E463" s="95">
        <v>0</v>
      </c>
      <c r="F463" s="95">
        <v>0</v>
      </c>
      <c r="G463" s="95">
        <v>0</v>
      </c>
      <c r="H463" s="140">
        <v>0</v>
      </c>
      <c r="I463" s="243">
        <f t="shared" si="14"/>
        <v>0</v>
      </c>
    </row>
    <row r="464" spans="1:9" ht="10.5" customHeight="1" x14ac:dyDescent="0.15">
      <c r="A464" s="210"/>
      <c r="B464" s="214" t="s">
        <v>447</v>
      </c>
      <c r="C464" s="89" t="s">
        <v>121</v>
      </c>
      <c r="D464" s="95">
        <v>0</v>
      </c>
      <c r="E464" s="95">
        <v>0</v>
      </c>
      <c r="F464" s="95">
        <v>0</v>
      </c>
      <c r="G464" s="95">
        <v>0</v>
      </c>
      <c r="H464" s="140">
        <v>0</v>
      </c>
      <c r="I464" s="243">
        <f t="shared" si="14"/>
        <v>0</v>
      </c>
    </row>
    <row r="465" spans="1:9" ht="10.5" customHeight="1" x14ac:dyDescent="0.15">
      <c r="A465" s="210"/>
      <c r="B465" s="214" t="s">
        <v>1055</v>
      </c>
      <c r="C465" s="89" t="s">
        <v>127</v>
      </c>
      <c r="D465" s="95">
        <v>0</v>
      </c>
      <c r="E465" s="95">
        <v>0</v>
      </c>
      <c r="F465" s="95">
        <v>0</v>
      </c>
      <c r="G465" s="95">
        <v>0</v>
      </c>
      <c r="H465" s="140">
        <v>0</v>
      </c>
      <c r="I465" s="243">
        <f t="shared" si="14"/>
        <v>0</v>
      </c>
    </row>
    <row r="466" spans="1:9" ht="10.5" customHeight="1" x14ac:dyDescent="0.15">
      <c r="A466" s="210"/>
      <c r="B466" s="214" t="s">
        <v>123</v>
      </c>
      <c r="C466" s="89" t="s">
        <v>128</v>
      </c>
      <c r="D466" s="95">
        <v>0</v>
      </c>
      <c r="E466" s="95">
        <v>0</v>
      </c>
      <c r="F466" s="95">
        <v>0</v>
      </c>
      <c r="G466" s="95">
        <v>0</v>
      </c>
      <c r="H466" s="140">
        <v>0</v>
      </c>
      <c r="I466" s="243">
        <f t="shared" si="14"/>
        <v>0</v>
      </c>
    </row>
    <row r="467" spans="1:9" ht="10.5" customHeight="1" x14ac:dyDescent="0.15">
      <c r="A467" s="210"/>
      <c r="B467" s="214" t="s">
        <v>124</v>
      </c>
      <c r="C467" s="89" t="s">
        <v>129</v>
      </c>
      <c r="D467" s="95">
        <v>0</v>
      </c>
      <c r="E467" s="95">
        <v>0</v>
      </c>
      <c r="F467" s="95">
        <v>0</v>
      </c>
      <c r="G467" s="95">
        <v>0</v>
      </c>
      <c r="H467" s="140">
        <v>0</v>
      </c>
      <c r="I467" s="243">
        <f t="shared" si="14"/>
        <v>0</v>
      </c>
    </row>
    <row r="468" spans="1:9" ht="10.5" customHeight="1" x14ac:dyDescent="0.15">
      <c r="A468" s="210"/>
      <c r="B468" s="214" t="s">
        <v>125</v>
      </c>
      <c r="C468" s="89" t="s">
        <v>130</v>
      </c>
      <c r="D468" s="95">
        <v>0</v>
      </c>
      <c r="E468" s="95">
        <v>0</v>
      </c>
      <c r="F468" s="95">
        <v>0</v>
      </c>
      <c r="G468" s="95">
        <v>0</v>
      </c>
      <c r="H468" s="140">
        <v>0</v>
      </c>
      <c r="I468" s="243">
        <f t="shared" si="14"/>
        <v>0</v>
      </c>
    </row>
    <row r="469" spans="1:9" ht="10.5" customHeight="1" x14ac:dyDescent="0.15">
      <c r="A469" s="210"/>
      <c r="B469" s="214" t="s">
        <v>126</v>
      </c>
      <c r="C469" s="89" t="s">
        <v>131</v>
      </c>
      <c r="D469" s="95">
        <v>0</v>
      </c>
      <c r="E469" s="95">
        <v>0</v>
      </c>
      <c r="F469" s="95">
        <v>0</v>
      </c>
      <c r="G469" s="95">
        <v>0</v>
      </c>
      <c r="H469" s="140">
        <v>0</v>
      </c>
      <c r="I469" s="243">
        <f t="shared" si="14"/>
        <v>0</v>
      </c>
    </row>
    <row r="470" spans="1:9" ht="10.5" customHeight="1" thickBot="1" x14ac:dyDescent="0.2">
      <c r="A470" s="210"/>
      <c r="B470" s="214" t="s">
        <v>449</v>
      </c>
      <c r="C470" s="89" t="s">
        <v>132</v>
      </c>
      <c r="D470" s="92">
        <v>0</v>
      </c>
      <c r="E470" s="92">
        <v>0</v>
      </c>
      <c r="F470" s="92">
        <v>0</v>
      </c>
      <c r="G470" s="92">
        <v>0</v>
      </c>
      <c r="H470" s="140">
        <v>0</v>
      </c>
      <c r="I470" s="243">
        <f>SUM(G470+H470)</f>
        <v>0</v>
      </c>
    </row>
    <row r="471" spans="1:9" ht="10.5" customHeight="1" thickTop="1" thickBot="1" x14ac:dyDescent="0.2">
      <c r="A471" s="210"/>
      <c r="B471" s="214"/>
      <c r="C471" s="89" t="s">
        <v>477</v>
      </c>
      <c r="D471" s="111">
        <f>SUM(D445:D470)</f>
        <v>0</v>
      </c>
      <c r="E471" s="111">
        <f>SUM(E445:E470)</f>
        <v>0</v>
      </c>
      <c r="F471" s="111">
        <f>SUM(F445:F470)</f>
        <v>0</v>
      </c>
      <c r="G471" s="111">
        <f>SUM(G445:G470)</f>
        <v>0</v>
      </c>
      <c r="H471" s="111">
        <f>SUM(H445:H470)</f>
        <v>0</v>
      </c>
      <c r="I471" s="111">
        <f>G471+H471</f>
        <v>0</v>
      </c>
    </row>
    <row r="472" spans="1:9" ht="10.5" customHeight="1" thickTop="1" x14ac:dyDescent="0.15">
      <c r="A472" s="210"/>
      <c r="B472" s="214"/>
      <c r="C472" s="89"/>
      <c r="D472" s="3"/>
      <c r="E472" s="3"/>
      <c r="F472" s="3"/>
      <c r="G472" s="3"/>
      <c r="I472" s="105"/>
    </row>
    <row r="473" spans="1:9" ht="10.5" customHeight="1" x14ac:dyDescent="0.15">
      <c r="A473" s="210" t="s">
        <v>207</v>
      </c>
      <c r="C473" s="89"/>
      <c r="D473" s="3"/>
      <c r="E473" s="3"/>
      <c r="F473" s="3"/>
      <c r="G473" s="3"/>
      <c r="I473" s="105"/>
    </row>
    <row r="474" spans="1:9" x14ac:dyDescent="0.15">
      <c r="B474" s="214" t="s">
        <v>1048</v>
      </c>
      <c r="C474" s="89" t="s">
        <v>1186</v>
      </c>
      <c r="D474" s="95">
        <v>0</v>
      </c>
      <c r="E474" s="95">
        <v>0</v>
      </c>
      <c r="F474" s="95">
        <v>0</v>
      </c>
      <c r="G474" s="95">
        <v>0</v>
      </c>
      <c r="H474" s="97">
        <v>0</v>
      </c>
      <c r="I474" s="240">
        <f>SUM(G474+H474)</f>
        <v>0</v>
      </c>
    </row>
    <row r="475" spans="1:9" x14ac:dyDescent="0.15">
      <c r="A475" s="89"/>
      <c r="B475" s="214" t="s">
        <v>1049</v>
      </c>
      <c r="C475" s="89" t="s">
        <v>1474</v>
      </c>
      <c r="D475" s="95">
        <v>0</v>
      </c>
      <c r="E475" s="95">
        <v>0</v>
      </c>
      <c r="F475" s="95">
        <v>0</v>
      </c>
      <c r="G475" s="95">
        <v>0</v>
      </c>
      <c r="H475" s="97">
        <v>0</v>
      </c>
      <c r="I475" s="240">
        <f>SUM(G475+H475)</f>
        <v>0</v>
      </c>
    </row>
    <row r="476" spans="1:9" ht="10.5" customHeight="1" x14ac:dyDescent="0.15">
      <c r="A476" s="210"/>
      <c r="B476" s="214" t="s">
        <v>1050</v>
      </c>
      <c r="C476" s="89" t="s">
        <v>72</v>
      </c>
      <c r="D476" s="95">
        <v>0</v>
      </c>
      <c r="E476" s="95">
        <v>0</v>
      </c>
      <c r="F476" s="95">
        <v>0</v>
      </c>
      <c r="G476" s="95">
        <v>0</v>
      </c>
      <c r="H476" s="140">
        <v>0</v>
      </c>
      <c r="I476" s="243">
        <f t="shared" ref="I476:I491" si="15">SUM(G476+H476)</f>
        <v>0</v>
      </c>
    </row>
    <row r="477" spans="1:9" ht="10.5" customHeight="1" x14ac:dyDescent="0.15">
      <c r="A477" s="210"/>
      <c r="B477" s="214" t="s">
        <v>1051</v>
      </c>
      <c r="C477" s="89" t="s">
        <v>73</v>
      </c>
      <c r="D477" s="95">
        <v>0</v>
      </c>
      <c r="E477" s="95">
        <v>0</v>
      </c>
      <c r="F477" s="95">
        <v>0</v>
      </c>
      <c r="G477" s="95">
        <v>0</v>
      </c>
      <c r="H477" s="140">
        <v>0</v>
      </c>
      <c r="I477" s="243">
        <f t="shared" si="15"/>
        <v>0</v>
      </c>
    </row>
    <row r="478" spans="1:9" ht="10.5" customHeight="1" x14ac:dyDescent="0.15">
      <c r="A478" s="210"/>
      <c r="B478" s="214" t="s">
        <v>74</v>
      </c>
      <c r="C478" s="89" t="s">
        <v>75</v>
      </c>
      <c r="D478" s="95">
        <v>0</v>
      </c>
      <c r="E478" s="95">
        <v>0</v>
      </c>
      <c r="F478" s="95">
        <v>0</v>
      </c>
      <c r="G478" s="95">
        <v>0</v>
      </c>
      <c r="H478" s="140">
        <v>0</v>
      </c>
      <c r="I478" s="243">
        <f t="shared" si="15"/>
        <v>0</v>
      </c>
    </row>
    <row r="479" spans="1:9" ht="10.5" customHeight="1" x14ac:dyDescent="0.15">
      <c r="A479" s="210"/>
      <c r="B479" s="214" t="s">
        <v>76</v>
      </c>
      <c r="C479" s="89" t="s">
        <v>77</v>
      </c>
      <c r="D479" s="95">
        <v>0</v>
      </c>
      <c r="E479" s="95">
        <v>0</v>
      </c>
      <c r="F479" s="95">
        <v>0</v>
      </c>
      <c r="G479" s="95">
        <v>0</v>
      </c>
      <c r="H479" s="140">
        <v>0</v>
      </c>
      <c r="I479" s="243">
        <f t="shared" si="15"/>
        <v>0</v>
      </c>
    </row>
    <row r="480" spans="1:9" ht="10.5" customHeight="1" x14ac:dyDescent="0.15">
      <c r="A480" s="210"/>
      <c r="B480" s="214" t="s">
        <v>1052</v>
      </c>
      <c r="C480" s="89" t="s">
        <v>78</v>
      </c>
      <c r="D480" s="95">
        <v>0</v>
      </c>
      <c r="E480" s="95">
        <v>0</v>
      </c>
      <c r="F480" s="95">
        <v>0</v>
      </c>
      <c r="G480" s="95">
        <v>0</v>
      </c>
      <c r="H480" s="140">
        <v>0</v>
      </c>
      <c r="I480" s="243">
        <f t="shared" si="15"/>
        <v>0</v>
      </c>
    </row>
    <row r="481" spans="1:9" ht="10.5" customHeight="1" x14ac:dyDescent="0.15">
      <c r="A481" s="210"/>
      <c r="B481" s="333" t="s">
        <v>485</v>
      </c>
      <c r="C481" s="286" t="s">
        <v>508</v>
      </c>
      <c r="D481" s="95">
        <v>0</v>
      </c>
      <c r="E481" s="95">
        <v>0</v>
      </c>
      <c r="F481" s="95">
        <v>0</v>
      </c>
      <c r="G481" s="95">
        <v>0</v>
      </c>
      <c r="H481" s="140">
        <v>0</v>
      </c>
      <c r="I481" s="243">
        <f t="shared" si="15"/>
        <v>0</v>
      </c>
    </row>
    <row r="482" spans="1:9" ht="10.5" customHeight="1" x14ac:dyDescent="0.15">
      <c r="A482" s="210"/>
      <c r="B482" s="214" t="s">
        <v>1088</v>
      </c>
      <c r="C482" s="89" t="s">
        <v>597</v>
      </c>
      <c r="D482" s="95">
        <v>0</v>
      </c>
      <c r="E482" s="95">
        <v>0</v>
      </c>
      <c r="F482" s="95">
        <v>0</v>
      </c>
      <c r="G482" s="95">
        <v>0</v>
      </c>
      <c r="H482" s="140">
        <v>0</v>
      </c>
      <c r="I482" s="243">
        <f t="shared" si="15"/>
        <v>0</v>
      </c>
    </row>
    <row r="483" spans="1:9" ht="10.5" customHeight="1" x14ac:dyDescent="0.15">
      <c r="A483" s="210"/>
      <c r="B483" s="214" t="s">
        <v>1053</v>
      </c>
      <c r="C483" s="89" t="s">
        <v>110</v>
      </c>
      <c r="D483" s="95">
        <v>0</v>
      </c>
      <c r="E483" s="95">
        <v>0</v>
      </c>
      <c r="F483" s="95">
        <v>0</v>
      </c>
      <c r="G483" s="95">
        <v>0</v>
      </c>
      <c r="H483" s="140">
        <v>0</v>
      </c>
      <c r="I483" s="243">
        <f t="shared" si="15"/>
        <v>0</v>
      </c>
    </row>
    <row r="484" spans="1:9" ht="10.5" customHeight="1" x14ac:dyDescent="0.15">
      <c r="A484" s="210"/>
      <c r="B484" s="214" t="s">
        <v>602</v>
      </c>
      <c r="C484" s="89" t="s">
        <v>111</v>
      </c>
      <c r="D484" s="95">
        <v>0</v>
      </c>
      <c r="E484" s="95">
        <v>0</v>
      </c>
      <c r="F484" s="95">
        <v>0</v>
      </c>
      <c r="G484" s="95">
        <v>0</v>
      </c>
      <c r="H484" s="140">
        <v>0</v>
      </c>
      <c r="I484" s="243">
        <f t="shared" si="15"/>
        <v>0</v>
      </c>
    </row>
    <row r="485" spans="1:9" ht="10.5" customHeight="1" x14ac:dyDescent="0.15">
      <c r="A485" s="210"/>
      <c r="B485" s="214" t="s">
        <v>1054</v>
      </c>
      <c r="C485" s="89" t="s">
        <v>114</v>
      </c>
      <c r="D485" s="95">
        <v>0</v>
      </c>
      <c r="E485" s="95">
        <v>0</v>
      </c>
      <c r="F485" s="95">
        <v>0</v>
      </c>
      <c r="G485" s="95">
        <v>0</v>
      </c>
      <c r="H485" s="140">
        <v>0</v>
      </c>
      <c r="I485" s="243">
        <f t="shared" si="15"/>
        <v>0</v>
      </c>
    </row>
    <row r="486" spans="1:9" ht="10.5" customHeight="1" x14ac:dyDescent="0.15">
      <c r="A486" s="210"/>
      <c r="B486" s="214" t="s">
        <v>451</v>
      </c>
      <c r="C486" s="89" t="s">
        <v>119</v>
      </c>
      <c r="D486" s="95">
        <v>0</v>
      </c>
      <c r="E486" s="95">
        <v>0</v>
      </c>
      <c r="F486" s="95">
        <v>0</v>
      </c>
      <c r="G486" s="95">
        <v>0</v>
      </c>
      <c r="H486" s="140">
        <v>0</v>
      </c>
      <c r="I486" s="243">
        <f t="shared" si="15"/>
        <v>0</v>
      </c>
    </row>
    <row r="487" spans="1:9" ht="10.5" customHeight="1" x14ac:dyDescent="0.15">
      <c r="A487" s="210"/>
      <c r="B487" s="214" t="s">
        <v>447</v>
      </c>
      <c r="C487" s="89" t="s">
        <v>121</v>
      </c>
      <c r="D487" s="95">
        <v>0</v>
      </c>
      <c r="E487" s="95">
        <v>0</v>
      </c>
      <c r="F487" s="95">
        <v>0</v>
      </c>
      <c r="G487" s="95">
        <v>0</v>
      </c>
      <c r="H487" s="140">
        <v>0</v>
      </c>
      <c r="I487" s="243">
        <f t="shared" si="15"/>
        <v>0</v>
      </c>
    </row>
    <row r="488" spans="1:9" ht="10.5" customHeight="1" x14ac:dyDescent="0.15">
      <c r="A488" s="210"/>
      <c r="B488" s="214" t="s">
        <v>1055</v>
      </c>
      <c r="C488" s="89" t="s">
        <v>127</v>
      </c>
      <c r="D488" s="95">
        <v>0</v>
      </c>
      <c r="E488" s="95">
        <v>0</v>
      </c>
      <c r="F488" s="95">
        <v>0</v>
      </c>
      <c r="G488" s="95">
        <v>0</v>
      </c>
      <c r="H488" s="140">
        <v>0</v>
      </c>
      <c r="I488" s="243">
        <f t="shared" si="15"/>
        <v>0</v>
      </c>
    </row>
    <row r="489" spans="1:9" ht="10.5" customHeight="1" x14ac:dyDescent="0.15">
      <c r="A489" s="210"/>
      <c r="B489" s="214" t="s">
        <v>123</v>
      </c>
      <c r="C489" s="89" t="s">
        <v>128</v>
      </c>
      <c r="D489" s="95">
        <v>0</v>
      </c>
      <c r="E489" s="95">
        <v>0</v>
      </c>
      <c r="F489" s="95">
        <v>0</v>
      </c>
      <c r="G489" s="95">
        <v>0</v>
      </c>
      <c r="H489" s="140">
        <v>0</v>
      </c>
      <c r="I489" s="243">
        <f t="shared" si="15"/>
        <v>0</v>
      </c>
    </row>
    <row r="490" spans="1:9" ht="10.5" customHeight="1" x14ac:dyDescent="0.15">
      <c r="A490" s="210"/>
      <c r="B490" s="214" t="s">
        <v>124</v>
      </c>
      <c r="C490" s="89" t="s">
        <v>129</v>
      </c>
      <c r="D490" s="95">
        <v>0</v>
      </c>
      <c r="E490" s="95">
        <v>0</v>
      </c>
      <c r="F490" s="95">
        <v>0</v>
      </c>
      <c r="G490" s="95">
        <v>0</v>
      </c>
      <c r="H490" s="140">
        <v>0</v>
      </c>
      <c r="I490" s="243">
        <f t="shared" si="15"/>
        <v>0</v>
      </c>
    </row>
    <row r="491" spans="1:9" ht="10.5" customHeight="1" thickBot="1" x14ac:dyDescent="0.2">
      <c r="A491" s="210"/>
      <c r="B491" s="214" t="s">
        <v>125</v>
      </c>
      <c r="C491" s="89" t="s">
        <v>130</v>
      </c>
      <c r="D491" s="95">
        <v>0</v>
      </c>
      <c r="E491" s="95">
        <v>0</v>
      </c>
      <c r="F491" s="95">
        <v>0</v>
      </c>
      <c r="G491" s="95">
        <v>0</v>
      </c>
      <c r="H491" s="140">
        <v>0</v>
      </c>
      <c r="I491" s="243">
        <f t="shared" si="15"/>
        <v>0</v>
      </c>
    </row>
    <row r="492" spans="1:9" ht="10.5" customHeight="1" thickTop="1" thickBot="1" x14ac:dyDescent="0.2">
      <c r="A492" s="210"/>
      <c r="B492" s="214"/>
      <c r="C492" s="89" t="s">
        <v>242</v>
      </c>
      <c r="D492" s="111">
        <f>SUM(D474:D491)</f>
        <v>0</v>
      </c>
      <c r="E492" s="111">
        <f>SUM(E474:E491)</f>
        <v>0</v>
      </c>
      <c r="F492" s="111">
        <f>SUM(F474:F491)</f>
        <v>0</v>
      </c>
      <c r="G492" s="111">
        <f>SUM(G474:G491)</f>
        <v>0</v>
      </c>
      <c r="H492" s="111">
        <f>SUM(H474:H491)</f>
        <v>0</v>
      </c>
      <c r="I492" s="111">
        <f>G492+H492</f>
        <v>0</v>
      </c>
    </row>
    <row r="493" spans="1:9" ht="10.5" customHeight="1" thickTop="1" x14ac:dyDescent="0.15">
      <c r="A493" s="210"/>
      <c r="B493" s="214"/>
      <c r="C493" s="89"/>
      <c r="D493" s="3"/>
      <c r="E493" s="3"/>
      <c r="F493" s="3"/>
      <c r="G493" s="3"/>
      <c r="I493" s="105"/>
    </row>
    <row r="494" spans="1:9" ht="10.5" customHeight="1" x14ac:dyDescent="0.15">
      <c r="A494" s="210" t="s">
        <v>206</v>
      </c>
      <c r="C494" s="89"/>
      <c r="D494" s="3"/>
      <c r="E494" s="3"/>
      <c r="F494" s="3"/>
      <c r="G494" s="3"/>
      <c r="I494" s="105"/>
    </row>
    <row r="495" spans="1:9" x14ac:dyDescent="0.15">
      <c r="B495" s="214" t="s">
        <v>1048</v>
      </c>
      <c r="C495" s="89" t="s">
        <v>1186</v>
      </c>
      <c r="D495" s="95">
        <v>0</v>
      </c>
      <c r="E495" s="95">
        <v>0</v>
      </c>
      <c r="F495" s="95">
        <v>0</v>
      </c>
      <c r="G495" s="95">
        <v>0</v>
      </c>
      <c r="H495" s="97">
        <v>0</v>
      </c>
      <c r="I495" s="240">
        <f>SUM(G495+H495)</f>
        <v>0</v>
      </c>
    </row>
    <row r="496" spans="1:9" x14ac:dyDescent="0.15">
      <c r="A496" s="89"/>
      <c r="B496" s="214" t="s">
        <v>1049</v>
      </c>
      <c r="C496" s="89" t="s">
        <v>1474</v>
      </c>
      <c r="D496" s="95">
        <v>0</v>
      </c>
      <c r="E496" s="95">
        <v>0</v>
      </c>
      <c r="F496" s="95">
        <v>0</v>
      </c>
      <c r="G496" s="95">
        <v>0</v>
      </c>
      <c r="H496" s="97">
        <v>0</v>
      </c>
      <c r="I496" s="240">
        <f>SUM(G496+H496)</f>
        <v>0</v>
      </c>
    </row>
    <row r="497" spans="1:9" ht="10.5" customHeight="1" x14ac:dyDescent="0.15">
      <c r="A497" s="210"/>
      <c r="B497" s="214" t="s">
        <v>1050</v>
      </c>
      <c r="C497" s="89" t="s">
        <v>72</v>
      </c>
      <c r="D497" s="95">
        <v>0</v>
      </c>
      <c r="E497" s="95">
        <v>0</v>
      </c>
      <c r="F497" s="95">
        <v>0</v>
      </c>
      <c r="G497" s="95">
        <v>0</v>
      </c>
      <c r="H497" s="140">
        <v>0</v>
      </c>
      <c r="I497" s="243">
        <f t="shared" ref="I497:I512" si="16">SUM(G497+H497)</f>
        <v>0</v>
      </c>
    </row>
    <row r="498" spans="1:9" ht="10.5" customHeight="1" x14ac:dyDescent="0.15">
      <c r="A498" s="210"/>
      <c r="B498" s="214" t="s">
        <v>1051</v>
      </c>
      <c r="C498" s="89" t="s">
        <v>73</v>
      </c>
      <c r="D498" s="95">
        <v>0</v>
      </c>
      <c r="E498" s="95">
        <v>0</v>
      </c>
      <c r="F498" s="95">
        <v>0</v>
      </c>
      <c r="G498" s="95">
        <v>0</v>
      </c>
      <c r="H498" s="140">
        <v>0</v>
      </c>
      <c r="I498" s="243">
        <f t="shared" si="16"/>
        <v>0</v>
      </c>
    </row>
    <row r="499" spans="1:9" ht="10.5" customHeight="1" x14ac:dyDescent="0.15">
      <c r="A499" s="210"/>
      <c r="B499" s="214" t="s">
        <v>74</v>
      </c>
      <c r="C499" s="89" t="s">
        <v>75</v>
      </c>
      <c r="D499" s="95">
        <v>0</v>
      </c>
      <c r="E499" s="95">
        <v>0</v>
      </c>
      <c r="F499" s="95">
        <v>0</v>
      </c>
      <c r="G499" s="95">
        <v>0</v>
      </c>
      <c r="H499" s="140">
        <v>0</v>
      </c>
      <c r="I499" s="243">
        <f t="shared" si="16"/>
        <v>0</v>
      </c>
    </row>
    <row r="500" spans="1:9" ht="10.5" customHeight="1" x14ac:dyDescent="0.15">
      <c r="A500" s="210"/>
      <c r="B500" s="214" t="s">
        <v>76</v>
      </c>
      <c r="C500" s="89" t="s">
        <v>77</v>
      </c>
      <c r="D500" s="95">
        <v>0</v>
      </c>
      <c r="E500" s="95">
        <v>0</v>
      </c>
      <c r="F500" s="95">
        <v>0</v>
      </c>
      <c r="G500" s="95">
        <v>0</v>
      </c>
      <c r="H500" s="140">
        <v>0</v>
      </c>
      <c r="I500" s="243">
        <f t="shared" si="16"/>
        <v>0</v>
      </c>
    </row>
    <row r="501" spans="1:9" ht="10.5" customHeight="1" x14ac:dyDescent="0.15">
      <c r="A501" s="210"/>
      <c r="B501" s="214" t="s">
        <v>1052</v>
      </c>
      <c r="C501" s="89" t="s">
        <v>78</v>
      </c>
      <c r="D501" s="95">
        <v>0</v>
      </c>
      <c r="E501" s="95">
        <v>0</v>
      </c>
      <c r="F501" s="95">
        <v>0</v>
      </c>
      <c r="G501" s="95">
        <v>0</v>
      </c>
      <c r="H501" s="140">
        <v>0</v>
      </c>
      <c r="I501" s="243">
        <f t="shared" si="16"/>
        <v>0</v>
      </c>
    </row>
    <row r="502" spans="1:9" ht="10.5" customHeight="1" x14ac:dyDescent="0.15">
      <c r="A502" s="210"/>
      <c r="B502" s="333" t="s">
        <v>485</v>
      </c>
      <c r="C502" s="286" t="s">
        <v>508</v>
      </c>
      <c r="D502" s="95">
        <v>0</v>
      </c>
      <c r="E502" s="95">
        <v>0</v>
      </c>
      <c r="F502" s="95">
        <v>0</v>
      </c>
      <c r="G502" s="95">
        <v>0</v>
      </c>
      <c r="H502" s="140">
        <v>0</v>
      </c>
      <c r="I502" s="243">
        <f t="shared" si="16"/>
        <v>0</v>
      </c>
    </row>
    <row r="503" spans="1:9" ht="10.5" customHeight="1" x14ac:dyDescent="0.15">
      <c r="A503" s="210"/>
      <c r="B503" s="214" t="s">
        <v>1088</v>
      </c>
      <c r="C503" s="89" t="s">
        <v>597</v>
      </c>
      <c r="D503" s="95">
        <v>0</v>
      </c>
      <c r="E503" s="95">
        <v>0</v>
      </c>
      <c r="F503" s="95">
        <v>0</v>
      </c>
      <c r="G503" s="95">
        <v>0</v>
      </c>
      <c r="H503" s="140">
        <v>0</v>
      </c>
      <c r="I503" s="243">
        <f t="shared" si="16"/>
        <v>0</v>
      </c>
    </row>
    <row r="504" spans="1:9" ht="10.5" customHeight="1" x14ac:dyDescent="0.15">
      <c r="A504" s="210"/>
      <c r="B504" s="214" t="s">
        <v>1053</v>
      </c>
      <c r="C504" s="89" t="s">
        <v>110</v>
      </c>
      <c r="D504" s="95">
        <v>0</v>
      </c>
      <c r="E504" s="95">
        <v>0</v>
      </c>
      <c r="F504" s="95">
        <v>0</v>
      </c>
      <c r="G504" s="95">
        <v>0</v>
      </c>
      <c r="H504" s="140">
        <v>0</v>
      </c>
      <c r="I504" s="243">
        <f t="shared" si="16"/>
        <v>0</v>
      </c>
    </row>
    <row r="505" spans="1:9" ht="10.5" customHeight="1" x14ac:dyDescent="0.15">
      <c r="A505" s="210"/>
      <c r="B505" s="214" t="s">
        <v>602</v>
      </c>
      <c r="C505" s="89" t="s">
        <v>111</v>
      </c>
      <c r="D505" s="95">
        <v>0</v>
      </c>
      <c r="E505" s="95">
        <v>0</v>
      </c>
      <c r="F505" s="95">
        <v>0</v>
      </c>
      <c r="G505" s="95">
        <v>0</v>
      </c>
      <c r="H505" s="140">
        <v>0</v>
      </c>
      <c r="I505" s="243">
        <f t="shared" si="16"/>
        <v>0</v>
      </c>
    </row>
    <row r="506" spans="1:9" ht="10.5" customHeight="1" x14ac:dyDescent="0.15">
      <c r="A506" s="210"/>
      <c r="B506" s="214" t="s">
        <v>1054</v>
      </c>
      <c r="C506" s="89" t="s">
        <v>114</v>
      </c>
      <c r="D506" s="95">
        <v>0</v>
      </c>
      <c r="E506" s="95">
        <v>0</v>
      </c>
      <c r="F506" s="95">
        <v>0</v>
      </c>
      <c r="G506" s="95">
        <v>0</v>
      </c>
      <c r="H506" s="140">
        <v>0</v>
      </c>
      <c r="I506" s="243">
        <f t="shared" si="16"/>
        <v>0</v>
      </c>
    </row>
    <row r="507" spans="1:9" ht="10.5" customHeight="1" x14ac:dyDescent="0.15">
      <c r="A507" s="210"/>
      <c r="B507" s="214" t="s">
        <v>451</v>
      </c>
      <c r="C507" s="89" t="s">
        <v>119</v>
      </c>
      <c r="D507" s="95">
        <v>0</v>
      </c>
      <c r="E507" s="95">
        <v>0</v>
      </c>
      <c r="F507" s="95">
        <v>0</v>
      </c>
      <c r="G507" s="95">
        <v>0</v>
      </c>
      <c r="H507" s="140">
        <v>0</v>
      </c>
      <c r="I507" s="243">
        <f t="shared" si="16"/>
        <v>0</v>
      </c>
    </row>
    <row r="508" spans="1:9" ht="10.5" customHeight="1" x14ac:dyDescent="0.15">
      <c r="A508" s="210"/>
      <c r="B508" s="214" t="s">
        <v>447</v>
      </c>
      <c r="C508" s="89" t="s">
        <v>121</v>
      </c>
      <c r="D508" s="95">
        <v>0</v>
      </c>
      <c r="E508" s="95">
        <v>0</v>
      </c>
      <c r="F508" s="95">
        <v>0</v>
      </c>
      <c r="G508" s="95">
        <v>0</v>
      </c>
      <c r="H508" s="140">
        <v>0</v>
      </c>
      <c r="I508" s="243">
        <f t="shared" si="16"/>
        <v>0</v>
      </c>
    </row>
    <row r="509" spans="1:9" ht="10.5" customHeight="1" x14ac:dyDescent="0.15">
      <c r="A509" s="210"/>
      <c r="B509" s="214" t="s">
        <v>1055</v>
      </c>
      <c r="C509" s="89" t="s">
        <v>127</v>
      </c>
      <c r="D509" s="95">
        <v>0</v>
      </c>
      <c r="E509" s="95">
        <v>0</v>
      </c>
      <c r="F509" s="95">
        <v>0</v>
      </c>
      <c r="G509" s="95">
        <v>0</v>
      </c>
      <c r="H509" s="140">
        <v>0</v>
      </c>
      <c r="I509" s="243">
        <f t="shared" si="16"/>
        <v>0</v>
      </c>
    </row>
    <row r="510" spans="1:9" ht="10.5" customHeight="1" x14ac:dyDescent="0.15">
      <c r="A510" s="210"/>
      <c r="B510" s="214" t="s">
        <v>123</v>
      </c>
      <c r="C510" s="89" t="s">
        <v>128</v>
      </c>
      <c r="D510" s="95">
        <v>0</v>
      </c>
      <c r="E510" s="95">
        <v>0</v>
      </c>
      <c r="F510" s="95">
        <v>0</v>
      </c>
      <c r="G510" s="95">
        <v>0</v>
      </c>
      <c r="H510" s="140">
        <v>0</v>
      </c>
      <c r="I510" s="243">
        <f t="shared" si="16"/>
        <v>0</v>
      </c>
    </row>
    <row r="511" spans="1:9" ht="10.5" customHeight="1" x14ac:dyDescent="0.15">
      <c r="A511" s="210"/>
      <c r="B511" s="214" t="s">
        <v>124</v>
      </c>
      <c r="C511" s="89" t="s">
        <v>129</v>
      </c>
      <c r="D511" s="95">
        <v>0</v>
      </c>
      <c r="E511" s="95">
        <v>0</v>
      </c>
      <c r="F511" s="95">
        <v>0</v>
      </c>
      <c r="G511" s="95">
        <v>0</v>
      </c>
      <c r="H511" s="140">
        <v>0</v>
      </c>
      <c r="I511" s="243">
        <f t="shared" si="16"/>
        <v>0</v>
      </c>
    </row>
    <row r="512" spans="1:9" ht="10.5" customHeight="1" thickBot="1" x14ac:dyDescent="0.2">
      <c r="A512" s="210"/>
      <c r="B512" s="214" t="s">
        <v>125</v>
      </c>
      <c r="C512" s="89" t="s">
        <v>130</v>
      </c>
      <c r="D512" s="95">
        <v>0</v>
      </c>
      <c r="E512" s="95">
        <v>0</v>
      </c>
      <c r="F512" s="95">
        <v>0</v>
      </c>
      <c r="G512" s="95">
        <v>0</v>
      </c>
      <c r="H512" s="140">
        <v>0</v>
      </c>
      <c r="I512" s="243">
        <f t="shared" si="16"/>
        <v>0</v>
      </c>
    </row>
    <row r="513" spans="1:9" ht="10.5" customHeight="1" thickTop="1" thickBot="1" x14ac:dyDescent="0.2">
      <c r="A513" s="210"/>
      <c r="B513" s="214"/>
      <c r="C513" s="89" t="s">
        <v>243</v>
      </c>
      <c r="D513" s="111">
        <f>SUM(D495:D512)</f>
        <v>0</v>
      </c>
      <c r="E513" s="111">
        <f>SUM(E495:E512)</f>
        <v>0</v>
      </c>
      <c r="F513" s="111">
        <f>SUM(F495:F512)</f>
        <v>0</v>
      </c>
      <c r="G513" s="111">
        <f>SUM(G495:G512)</f>
        <v>0</v>
      </c>
      <c r="H513" s="111">
        <f>SUM(H495:H512)</f>
        <v>0</v>
      </c>
      <c r="I513" s="111">
        <f>G513+H513</f>
        <v>0</v>
      </c>
    </row>
    <row r="514" spans="1:9" ht="10.5" customHeight="1" thickTop="1" x14ac:dyDescent="0.15">
      <c r="A514" s="210"/>
      <c r="B514" s="214"/>
      <c r="C514" s="89"/>
      <c r="D514" s="3"/>
      <c r="E514" s="3"/>
      <c r="F514" s="3"/>
      <c r="G514" s="3"/>
      <c r="I514" s="105"/>
    </row>
    <row r="515" spans="1:9" ht="10.5" customHeight="1" x14ac:dyDescent="0.15">
      <c r="A515" s="210" t="s">
        <v>478</v>
      </c>
      <c r="C515" s="89"/>
      <c r="D515" s="3"/>
      <c r="E515" s="3"/>
      <c r="F515" s="3"/>
      <c r="G515" s="3"/>
      <c r="I515" s="105"/>
    </row>
    <row r="516" spans="1:9" x14ac:dyDescent="0.15">
      <c r="B516" s="214" t="s">
        <v>1048</v>
      </c>
      <c r="C516" s="89" t="s">
        <v>1186</v>
      </c>
      <c r="D516" s="95">
        <v>0</v>
      </c>
      <c r="E516" s="95">
        <v>0</v>
      </c>
      <c r="F516" s="95">
        <v>0</v>
      </c>
      <c r="G516" s="95">
        <v>0</v>
      </c>
      <c r="H516" s="97">
        <v>0</v>
      </c>
      <c r="I516" s="240">
        <f>SUM(G516+H516)</f>
        <v>0</v>
      </c>
    </row>
    <row r="517" spans="1:9" x14ac:dyDescent="0.15">
      <c r="A517" s="89"/>
      <c r="B517" s="214" t="s">
        <v>1049</v>
      </c>
      <c r="C517" s="89" t="s">
        <v>1474</v>
      </c>
      <c r="D517" s="95">
        <v>0</v>
      </c>
      <c r="E517" s="95">
        <v>0</v>
      </c>
      <c r="F517" s="95">
        <v>0</v>
      </c>
      <c r="G517" s="95">
        <v>0</v>
      </c>
      <c r="H517" s="97">
        <v>0</v>
      </c>
      <c r="I517" s="240">
        <f>SUM(G517+H517)</f>
        <v>0</v>
      </c>
    </row>
    <row r="518" spans="1:9" ht="10.5" customHeight="1" x14ac:dyDescent="0.15">
      <c r="A518" s="210"/>
      <c r="B518" s="214" t="s">
        <v>1050</v>
      </c>
      <c r="C518" s="89" t="s">
        <v>72</v>
      </c>
      <c r="D518" s="95">
        <v>0</v>
      </c>
      <c r="E518" s="95">
        <v>0</v>
      </c>
      <c r="F518" s="95">
        <v>0</v>
      </c>
      <c r="G518" s="95">
        <v>0</v>
      </c>
      <c r="H518" s="140">
        <v>0</v>
      </c>
      <c r="I518" s="243">
        <f t="shared" ref="I518:I541" si="17">SUM(G518+H518)</f>
        <v>0</v>
      </c>
    </row>
    <row r="519" spans="1:9" ht="10.5" customHeight="1" x14ac:dyDescent="0.15">
      <c r="A519" s="210"/>
      <c r="B519" s="214" t="s">
        <v>1051</v>
      </c>
      <c r="C519" s="89" t="s">
        <v>73</v>
      </c>
      <c r="D519" s="95">
        <v>0</v>
      </c>
      <c r="E519" s="95">
        <v>0</v>
      </c>
      <c r="F519" s="95">
        <v>0</v>
      </c>
      <c r="G519" s="95">
        <v>0</v>
      </c>
      <c r="H519" s="140">
        <v>0</v>
      </c>
      <c r="I519" s="243">
        <f t="shared" si="17"/>
        <v>0</v>
      </c>
    </row>
    <row r="520" spans="1:9" ht="10.5" customHeight="1" x14ac:dyDescent="0.15">
      <c r="A520" s="210"/>
      <c r="B520" s="214" t="s">
        <v>74</v>
      </c>
      <c r="C520" s="89" t="s">
        <v>75</v>
      </c>
      <c r="D520" s="95">
        <v>0</v>
      </c>
      <c r="E520" s="95">
        <v>0</v>
      </c>
      <c r="F520" s="95">
        <v>0</v>
      </c>
      <c r="G520" s="95">
        <v>0</v>
      </c>
      <c r="H520" s="140">
        <v>0</v>
      </c>
      <c r="I520" s="243">
        <f t="shared" si="17"/>
        <v>0</v>
      </c>
    </row>
    <row r="521" spans="1:9" ht="10.5" customHeight="1" x14ac:dyDescent="0.15">
      <c r="A521" s="210"/>
      <c r="B521" s="214" t="s">
        <v>76</v>
      </c>
      <c r="C521" s="89" t="s">
        <v>77</v>
      </c>
      <c r="D521" s="95">
        <v>0</v>
      </c>
      <c r="E521" s="95">
        <v>0</v>
      </c>
      <c r="F521" s="95">
        <v>0</v>
      </c>
      <c r="G521" s="95">
        <v>0</v>
      </c>
      <c r="H521" s="140">
        <v>0</v>
      </c>
      <c r="I521" s="243">
        <f t="shared" si="17"/>
        <v>0</v>
      </c>
    </row>
    <row r="522" spans="1:9" ht="10.5" customHeight="1" x14ac:dyDescent="0.15">
      <c r="A522" s="210"/>
      <c r="B522" s="214" t="s">
        <v>1052</v>
      </c>
      <c r="C522" s="89" t="s">
        <v>78</v>
      </c>
      <c r="D522" s="95">
        <v>0</v>
      </c>
      <c r="E522" s="95">
        <v>0</v>
      </c>
      <c r="F522" s="95">
        <v>0</v>
      </c>
      <c r="G522" s="95">
        <v>0</v>
      </c>
      <c r="H522" s="140">
        <v>0</v>
      </c>
      <c r="I522" s="243">
        <f t="shared" si="17"/>
        <v>0</v>
      </c>
    </row>
    <row r="523" spans="1:9" ht="10.5" customHeight="1" x14ac:dyDescent="0.15">
      <c r="A523" s="210"/>
      <c r="B523" s="333" t="s">
        <v>485</v>
      </c>
      <c r="C523" s="286" t="s">
        <v>508</v>
      </c>
      <c r="D523" s="95">
        <v>0</v>
      </c>
      <c r="E523" s="95">
        <v>0</v>
      </c>
      <c r="F523" s="95">
        <v>0</v>
      </c>
      <c r="G523" s="95">
        <v>0</v>
      </c>
      <c r="H523" s="140">
        <v>0</v>
      </c>
      <c r="I523" s="243">
        <f t="shared" si="17"/>
        <v>0</v>
      </c>
    </row>
    <row r="524" spans="1:9" ht="10.5" customHeight="1" x14ac:dyDescent="0.15">
      <c r="A524" s="210"/>
      <c r="B524" s="214" t="s">
        <v>1087</v>
      </c>
      <c r="C524" s="89" t="s">
        <v>595</v>
      </c>
      <c r="D524" s="95">
        <v>0</v>
      </c>
      <c r="E524" s="95">
        <v>0</v>
      </c>
      <c r="F524" s="95">
        <v>0</v>
      </c>
      <c r="G524" s="95">
        <v>0</v>
      </c>
      <c r="H524" s="140">
        <v>0</v>
      </c>
      <c r="I524" s="243">
        <f t="shared" si="17"/>
        <v>0</v>
      </c>
    </row>
    <row r="525" spans="1:9" ht="10.5" customHeight="1" x14ac:dyDescent="0.15">
      <c r="B525" s="214" t="s">
        <v>1088</v>
      </c>
      <c r="C525" s="89" t="s">
        <v>597</v>
      </c>
      <c r="D525" s="95">
        <v>0</v>
      </c>
      <c r="E525" s="95">
        <v>0</v>
      </c>
      <c r="F525" s="95">
        <v>0</v>
      </c>
      <c r="G525" s="95">
        <v>0</v>
      </c>
      <c r="H525" s="140">
        <v>0</v>
      </c>
      <c r="I525" s="243">
        <f t="shared" si="17"/>
        <v>0</v>
      </c>
    </row>
    <row r="526" spans="1:9" ht="10.5" customHeight="1" x14ac:dyDescent="0.15">
      <c r="B526" s="214" t="s">
        <v>598</v>
      </c>
      <c r="C526" s="89" t="s">
        <v>603</v>
      </c>
      <c r="D526" s="95">
        <v>0</v>
      </c>
      <c r="E526" s="95">
        <v>0</v>
      </c>
      <c r="F526" s="95">
        <v>0</v>
      </c>
      <c r="G526" s="95">
        <v>0</v>
      </c>
      <c r="H526" s="140">
        <v>0</v>
      </c>
      <c r="I526" s="243">
        <f t="shared" si="17"/>
        <v>0</v>
      </c>
    </row>
    <row r="527" spans="1:9" ht="10.5" customHeight="1" x14ac:dyDescent="0.15">
      <c r="B527" s="214" t="s">
        <v>599</v>
      </c>
      <c r="C527" s="89" t="s">
        <v>135</v>
      </c>
      <c r="D527" s="95">
        <v>0</v>
      </c>
      <c r="E527" s="95">
        <v>0</v>
      </c>
      <c r="F527" s="95">
        <v>0</v>
      </c>
      <c r="G527" s="95">
        <v>0</v>
      </c>
      <c r="H527" s="140">
        <v>0</v>
      </c>
      <c r="I527" s="243">
        <f t="shared" si="17"/>
        <v>0</v>
      </c>
    </row>
    <row r="528" spans="1:9" ht="10.5" customHeight="1" x14ac:dyDescent="0.15">
      <c r="B528" s="214" t="s">
        <v>600</v>
      </c>
      <c r="C528" s="89" t="s">
        <v>108</v>
      </c>
      <c r="D528" s="95">
        <v>0</v>
      </c>
      <c r="E528" s="95">
        <v>0</v>
      </c>
      <c r="F528" s="95">
        <v>0</v>
      </c>
      <c r="G528" s="95">
        <v>0</v>
      </c>
      <c r="H528" s="140">
        <v>0</v>
      </c>
      <c r="I528" s="243">
        <f t="shared" si="17"/>
        <v>0</v>
      </c>
    </row>
    <row r="529" spans="1:9" ht="10.5" customHeight="1" x14ac:dyDescent="0.15">
      <c r="A529" s="210"/>
      <c r="B529" s="214" t="s">
        <v>601</v>
      </c>
      <c r="C529" s="89" t="s">
        <v>109</v>
      </c>
      <c r="D529" s="95">
        <v>0</v>
      </c>
      <c r="E529" s="95">
        <v>0</v>
      </c>
      <c r="F529" s="95">
        <v>0</v>
      </c>
      <c r="G529" s="95">
        <v>0</v>
      </c>
      <c r="H529" s="140">
        <v>0</v>
      </c>
      <c r="I529" s="243">
        <f t="shared" si="17"/>
        <v>0</v>
      </c>
    </row>
    <row r="530" spans="1:9" ht="10.5" customHeight="1" x14ac:dyDescent="0.15">
      <c r="A530" s="210"/>
      <c r="B530" s="214" t="s">
        <v>1053</v>
      </c>
      <c r="C530" s="89" t="s">
        <v>110</v>
      </c>
      <c r="D530" s="95">
        <v>0</v>
      </c>
      <c r="E530" s="95">
        <v>0</v>
      </c>
      <c r="F530" s="95">
        <v>0</v>
      </c>
      <c r="G530" s="95">
        <v>0</v>
      </c>
      <c r="H530" s="140">
        <v>0</v>
      </c>
      <c r="I530" s="243">
        <f t="shared" si="17"/>
        <v>0</v>
      </c>
    </row>
    <row r="531" spans="1:9" ht="10.5" customHeight="1" x14ac:dyDescent="0.15">
      <c r="A531" s="210"/>
      <c r="B531" s="214" t="s">
        <v>602</v>
      </c>
      <c r="C531" s="89" t="s">
        <v>111</v>
      </c>
      <c r="D531" s="95">
        <v>0</v>
      </c>
      <c r="E531" s="95">
        <v>0</v>
      </c>
      <c r="F531" s="95">
        <v>0</v>
      </c>
      <c r="G531" s="95">
        <v>0</v>
      </c>
      <c r="H531" s="140">
        <v>0</v>
      </c>
      <c r="I531" s="243">
        <f t="shared" si="17"/>
        <v>0</v>
      </c>
    </row>
    <row r="532" spans="1:9" ht="10.5" customHeight="1" x14ac:dyDescent="0.15">
      <c r="A532" s="210"/>
      <c r="B532" s="214" t="s">
        <v>1054</v>
      </c>
      <c r="C532" s="89" t="s">
        <v>114</v>
      </c>
      <c r="D532" s="95">
        <v>0</v>
      </c>
      <c r="E532" s="95">
        <v>0</v>
      </c>
      <c r="F532" s="95">
        <v>0</v>
      </c>
      <c r="G532" s="95">
        <v>0</v>
      </c>
      <c r="H532" s="140">
        <v>0</v>
      </c>
      <c r="I532" s="243">
        <f t="shared" si="17"/>
        <v>0</v>
      </c>
    </row>
    <row r="533" spans="1:9" ht="10.5" customHeight="1" x14ac:dyDescent="0.15">
      <c r="A533" s="210"/>
      <c r="B533" s="214" t="s">
        <v>451</v>
      </c>
      <c r="C533" s="89" t="s">
        <v>119</v>
      </c>
      <c r="D533" s="95">
        <v>0</v>
      </c>
      <c r="E533" s="95">
        <v>0</v>
      </c>
      <c r="F533" s="95">
        <v>0</v>
      </c>
      <c r="G533" s="95">
        <v>0</v>
      </c>
      <c r="H533" s="140">
        <v>0</v>
      </c>
      <c r="I533" s="243">
        <f t="shared" si="17"/>
        <v>0</v>
      </c>
    </row>
    <row r="534" spans="1:9" ht="10.5" customHeight="1" x14ac:dyDescent="0.15">
      <c r="A534" s="210"/>
      <c r="B534" s="214" t="s">
        <v>147</v>
      </c>
      <c r="C534" s="89" t="s">
        <v>120</v>
      </c>
      <c r="D534" s="95">
        <v>0</v>
      </c>
      <c r="E534" s="95">
        <v>0</v>
      </c>
      <c r="F534" s="95">
        <v>0</v>
      </c>
      <c r="G534" s="95">
        <v>0</v>
      </c>
      <c r="H534" s="140">
        <v>0</v>
      </c>
      <c r="I534" s="243">
        <f t="shared" si="17"/>
        <v>0</v>
      </c>
    </row>
    <row r="535" spans="1:9" ht="10.5" customHeight="1" x14ac:dyDescent="0.15">
      <c r="A535" s="210"/>
      <c r="B535" s="214" t="s">
        <v>447</v>
      </c>
      <c r="C535" s="89" t="s">
        <v>121</v>
      </c>
      <c r="D535" s="95">
        <v>0</v>
      </c>
      <c r="E535" s="95">
        <v>0</v>
      </c>
      <c r="F535" s="95">
        <v>0</v>
      </c>
      <c r="G535" s="95">
        <v>0</v>
      </c>
      <c r="H535" s="140">
        <v>0</v>
      </c>
      <c r="I535" s="243">
        <f t="shared" si="17"/>
        <v>0</v>
      </c>
    </row>
    <row r="536" spans="1:9" ht="10.5" customHeight="1" x14ac:dyDescent="0.15">
      <c r="A536" s="210"/>
      <c r="B536" s="214" t="s">
        <v>1055</v>
      </c>
      <c r="C536" s="89" t="s">
        <v>127</v>
      </c>
      <c r="D536" s="95">
        <v>0</v>
      </c>
      <c r="E536" s="95">
        <v>0</v>
      </c>
      <c r="F536" s="95">
        <v>0</v>
      </c>
      <c r="G536" s="95">
        <v>0</v>
      </c>
      <c r="H536" s="140">
        <v>0</v>
      </c>
      <c r="I536" s="243">
        <f t="shared" si="17"/>
        <v>0</v>
      </c>
    </row>
    <row r="537" spans="1:9" ht="10.5" customHeight="1" x14ac:dyDescent="0.15">
      <c r="A537" s="210"/>
      <c r="B537" s="214" t="s">
        <v>123</v>
      </c>
      <c r="C537" s="89" t="s">
        <v>128</v>
      </c>
      <c r="D537" s="95">
        <v>0</v>
      </c>
      <c r="E537" s="95">
        <v>0</v>
      </c>
      <c r="F537" s="95">
        <v>0</v>
      </c>
      <c r="G537" s="95">
        <v>0</v>
      </c>
      <c r="H537" s="140">
        <v>0</v>
      </c>
      <c r="I537" s="243">
        <f t="shared" si="17"/>
        <v>0</v>
      </c>
    </row>
    <row r="538" spans="1:9" ht="10.5" customHeight="1" x14ac:dyDescent="0.15">
      <c r="A538" s="210"/>
      <c r="B538" s="214" t="s">
        <v>124</v>
      </c>
      <c r="C538" s="89" t="s">
        <v>129</v>
      </c>
      <c r="D538" s="95">
        <v>0</v>
      </c>
      <c r="E538" s="95">
        <v>0</v>
      </c>
      <c r="F538" s="95">
        <v>0</v>
      </c>
      <c r="G538" s="95">
        <v>0</v>
      </c>
      <c r="H538" s="140">
        <v>0</v>
      </c>
      <c r="I538" s="243">
        <f t="shared" si="17"/>
        <v>0</v>
      </c>
    </row>
    <row r="539" spans="1:9" ht="10.5" customHeight="1" x14ac:dyDescent="0.15">
      <c r="A539" s="210"/>
      <c r="B539" s="214" t="s">
        <v>125</v>
      </c>
      <c r="C539" s="89" t="s">
        <v>130</v>
      </c>
      <c r="D539" s="95">
        <v>0</v>
      </c>
      <c r="E539" s="95">
        <v>0</v>
      </c>
      <c r="F539" s="95">
        <v>0</v>
      </c>
      <c r="G539" s="95">
        <v>0</v>
      </c>
      <c r="H539" s="140">
        <v>0</v>
      </c>
      <c r="I539" s="243">
        <f t="shared" si="17"/>
        <v>0</v>
      </c>
    </row>
    <row r="540" spans="1:9" ht="10.5" customHeight="1" x14ac:dyDescent="0.15">
      <c r="A540" s="210"/>
      <c r="B540" s="214" t="s">
        <v>126</v>
      </c>
      <c r="C540" s="89" t="s">
        <v>131</v>
      </c>
      <c r="D540" s="95">
        <v>0</v>
      </c>
      <c r="E540" s="95">
        <v>0</v>
      </c>
      <c r="F540" s="95">
        <v>0</v>
      </c>
      <c r="G540" s="95">
        <v>0</v>
      </c>
      <c r="H540" s="140">
        <v>0</v>
      </c>
      <c r="I540" s="243">
        <f t="shared" si="17"/>
        <v>0</v>
      </c>
    </row>
    <row r="541" spans="1:9" ht="10.5" customHeight="1" thickBot="1" x14ac:dyDescent="0.2">
      <c r="A541" s="210"/>
      <c r="B541" s="214" t="s">
        <v>449</v>
      </c>
      <c r="C541" s="89" t="s">
        <v>132</v>
      </c>
      <c r="D541" s="92">
        <v>0</v>
      </c>
      <c r="E541" s="92">
        <v>0</v>
      </c>
      <c r="F541" s="92">
        <v>0</v>
      </c>
      <c r="G541" s="92">
        <v>0</v>
      </c>
      <c r="H541" s="140">
        <v>0</v>
      </c>
      <c r="I541" s="243">
        <f t="shared" si="17"/>
        <v>0</v>
      </c>
    </row>
    <row r="542" spans="1:9" ht="10.5" customHeight="1" thickTop="1" thickBot="1" x14ac:dyDescent="0.2">
      <c r="A542" s="210"/>
      <c r="B542" s="214"/>
      <c r="C542" s="89" t="s">
        <v>479</v>
      </c>
      <c r="D542" s="111">
        <f>SUM(D516:D541)</f>
        <v>0</v>
      </c>
      <c r="E542" s="111">
        <f>SUM(E516:E541)</f>
        <v>0</v>
      </c>
      <c r="F542" s="111">
        <f>SUM(F516:F541)</f>
        <v>0</v>
      </c>
      <c r="G542" s="111">
        <f>SUM(G516:G541)</f>
        <v>0</v>
      </c>
      <c r="H542" s="111">
        <f>SUM(H516:H541)</f>
        <v>0</v>
      </c>
      <c r="I542" s="111">
        <f>G542+H542</f>
        <v>0</v>
      </c>
    </row>
    <row r="543" spans="1:9" ht="10.5" customHeight="1" thickTop="1" x14ac:dyDescent="0.15">
      <c r="A543" s="210"/>
      <c r="B543" s="214"/>
      <c r="C543" s="89"/>
      <c r="D543" s="3"/>
      <c r="E543" s="3"/>
      <c r="F543" s="3"/>
      <c r="G543" s="3"/>
      <c r="I543" s="105"/>
    </row>
    <row r="544" spans="1:9" ht="10.5" customHeight="1" x14ac:dyDescent="0.15">
      <c r="A544" s="210" t="s">
        <v>480</v>
      </c>
      <c r="C544" s="89"/>
      <c r="D544" s="3"/>
      <c r="E544" s="3"/>
      <c r="F544" s="3"/>
      <c r="G544" s="3"/>
      <c r="I544" s="105"/>
    </row>
    <row r="545" spans="1:9" x14ac:dyDescent="0.15">
      <c r="B545" s="214" t="s">
        <v>1048</v>
      </c>
      <c r="C545" s="89" t="s">
        <v>1186</v>
      </c>
      <c r="D545" s="95">
        <v>0</v>
      </c>
      <c r="E545" s="95">
        <v>0</v>
      </c>
      <c r="F545" s="95">
        <v>0</v>
      </c>
      <c r="G545" s="95">
        <v>0</v>
      </c>
      <c r="H545" s="97">
        <v>0</v>
      </c>
      <c r="I545" s="240">
        <f>SUM(G545+H545)</f>
        <v>0</v>
      </c>
    </row>
    <row r="546" spans="1:9" x14ac:dyDescent="0.15">
      <c r="A546" s="89"/>
      <c r="B546" s="214" t="s">
        <v>1049</v>
      </c>
      <c r="C546" s="89" t="s">
        <v>1474</v>
      </c>
      <c r="D546" s="95">
        <v>0</v>
      </c>
      <c r="E546" s="95">
        <v>0</v>
      </c>
      <c r="F546" s="95">
        <v>0</v>
      </c>
      <c r="G546" s="95">
        <v>0</v>
      </c>
      <c r="H546" s="97">
        <v>0</v>
      </c>
      <c r="I546" s="240">
        <f>SUM(G546+H546)</f>
        <v>0</v>
      </c>
    </row>
    <row r="547" spans="1:9" ht="10.5" customHeight="1" x14ac:dyDescent="0.15">
      <c r="B547" s="214" t="s">
        <v>1050</v>
      </c>
      <c r="C547" s="89" t="s">
        <v>72</v>
      </c>
      <c r="D547" s="95">
        <v>0</v>
      </c>
      <c r="E547" s="95">
        <v>0</v>
      </c>
      <c r="F547" s="95">
        <v>0</v>
      </c>
      <c r="G547" s="95">
        <v>0</v>
      </c>
      <c r="H547" s="140">
        <v>0</v>
      </c>
      <c r="I547" s="243">
        <f t="shared" ref="I547:I570" si="18">SUM(G547+H547)</f>
        <v>0</v>
      </c>
    </row>
    <row r="548" spans="1:9" ht="10.5" customHeight="1" x14ac:dyDescent="0.15">
      <c r="B548" s="214" t="s">
        <v>1051</v>
      </c>
      <c r="C548" s="89" t="s">
        <v>73</v>
      </c>
      <c r="D548" s="95">
        <v>0</v>
      </c>
      <c r="E548" s="95">
        <v>0</v>
      </c>
      <c r="F548" s="95">
        <v>0</v>
      </c>
      <c r="G548" s="95">
        <v>0</v>
      </c>
      <c r="H548" s="140">
        <v>0</v>
      </c>
      <c r="I548" s="243">
        <f t="shared" si="18"/>
        <v>0</v>
      </c>
    </row>
    <row r="549" spans="1:9" ht="10.5" customHeight="1" x14ac:dyDescent="0.15">
      <c r="B549" s="214" t="s">
        <v>74</v>
      </c>
      <c r="C549" s="89" t="s">
        <v>75</v>
      </c>
      <c r="D549" s="95">
        <v>0</v>
      </c>
      <c r="E549" s="95">
        <v>0</v>
      </c>
      <c r="F549" s="95">
        <v>0</v>
      </c>
      <c r="G549" s="95">
        <v>0</v>
      </c>
      <c r="H549" s="140">
        <v>0</v>
      </c>
      <c r="I549" s="243">
        <f t="shared" si="18"/>
        <v>0</v>
      </c>
    </row>
    <row r="550" spans="1:9" ht="10.5" customHeight="1" x14ac:dyDescent="0.15">
      <c r="B550" s="214" t="s">
        <v>76</v>
      </c>
      <c r="C550" s="89" t="s">
        <v>77</v>
      </c>
      <c r="D550" s="95">
        <v>0</v>
      </c>
      <c r="E550" s="95">
        <v>0</v>
      </c>
      <c r="F550" s="95">
        <v>0</v>
      </c>
      <c r="G550" s="95">
        <v>0</v>
      </c>
      <c r="H550" s="140">
        <v>0</v>
      </c>
      <c r="I550" s="243">
        <f t="shared" si="18"/>
        <v>0</v>
      </c>
    </row>
    <row r="551" spans="1:9" ht="10.5" customHeight="1" x14ac:dyDescent="0.15">
      <c r="B551" s="214" t="s">
        <v>1052</v>
      </c>
      <c r="C551" s="89" t="s">
        <v>78</v>
      </c>
      <c r="D551" s="95">
        <v>0</v>
      </c>
      <c r="E551" s="95">
        <v>0</v>
      </c>
      <c r="F551" s="95">
        <v>0</v>
      </c>
      <c r="G551" s="95">
        <v>0</v>
      </c>
      <c r="H551" s="140">
        <v>0</v>
      </c>
      <c r="I551" s="243">
        <f t="shared" si="18"/>
        <v>0</v>
      </c>
    </row>
    <row r="552" spans="1:9" ht="10.5" customHeight="1" x14ac:dyDescent="0.15">
      <c r="B552" s="214" t="s">
        <v>81</v>
      </c>
      <c r="C552" s="89" t="s">
        <v>88</v>
      </c>
      <c r="D552" s="95">
        <v>0</v>
      </c>
      <c r="E552" s="95">
        <v>0</v>
      </c>
      <c r="F552" s="95">
        <v>0</v>
      </c>
      <c r="G552" s="95">
        <v>0</v>
      </c>
      <c r="H552" s="140">
        <v>0</v>
      </c>
      <c r="I552" s="243">
        <f t="shared" si="18"/>
        <v>0</v>
      </c>
    </row>
    <row r="553" spans="1:9" ht="10.5" customHeight="1" x14ac:dyDescent="0.15">
      <c r="B553" s="333" t="s">
        <v>485</v>
      </c>
      <c r="C553" s="286" t="s">
        <v>508</v>
      </c>
      <c r="D553" s="95">
        <v>0</v>
      </c>
      <c r="E553" s="95">
        <v>0</v>
      </c>
      <c r="F553" s="95">
        <v>0</v>
      </c>
      <c r="G553" s="95">
        <v>0</v>
      </c>
      <c r="H553" s="140">
        <v>0</v>
      </c>
      <c r="I553" s="243">
        <f t="shared" si="18"/>
        <v>0</v>
      </c>
    </row>
    <row r="554" spans="1:9" ht="10.5" customHeight="1" x14ac:dyDescent="0.15">
      <c r="B554" s="214" t="s">
        <v>1087</v>
      </c>
      <c r="C554" s="89" t="s">
        <v>595</v>
      </c>
      <c r="D554" s="95">
        <v>0</v>
      </c>
      <c r="E554" s="95">
        <v>0</v>
      </c>
      <c r="F554" s="95">
        <v>0</v>
      </c>
      <c r="G554" s="95">
        <v>0</v>
      </c>
      <c r="H554" s="140">
        <v>0</v>
      </c>
      <c r="I554" s="243">
        <f t="shared" si="18"/>
        <v>0</v>
      </c>
    </row>
    <row r="555" spans="1:9" ht="10.5" customHeight="1" x14ac:dyDescent="0.15">
      <c r="B555" s="214" t="s">
        <v>1088</v>
      </c>
      <c r="C555" s="89" t="s">
        <v>597</v>
      </c>
      <c r="D555" s="95">
        <v>0</v>
      </c>
      <c r="E555" s="95">
        <v>0</v>
      </c>
      <c r="F555" s="95">
        <v>0</v>
      </c>
      <c r="G555" s="95">
        <v>0</v>
      </c>
      <c r="H555" s="140">
        <v>0</v>
      </c>
      <c r="I555" s="243">
        <f t="shared" si="18"/>
        <v>0</v>
      </c>
    </row>
    <row r="556" spans="1:9" ht="10.5" customHeight="1" x14ac:dyDescent="0.15">
      <c r="B556" s="214" t="s">
        <v>598</v>
      </c>
      <c r="C556" s="89" t="s">
        <v>603</v>
      </c>
      <c r="D556" s="95">
        <v>0</v>
      </c>
      <c r="E556" s="95">
        <v>0</v>
      </c>
      <c r="F556" s="95">
        <v>0</v>
      </c>
      <c r="G556" s="95">
        <v>0</v>
      </c>
      <c r="H556" s="140">
        <v>0</v>
      </c>
      <c r="I556" s="243">
        <f t="shared" si="18"/>
        <v>0</v>
      </c>
    </row>
    <row r="557" spans="1:9" ht="10.5" customHeight="1" x14ac:dyDescent="0.15">
      <c r="B557" s="214" t="s">
        <v>599</v>
      </c>
      <c r="C557" s="89" t="s">
        <v>135</v>
      </c>
      <c r="D557" s="95">
        <v>0</v>
      </c>
      <c r="E557" s="95">
        <v>0</v>
      </c>
      <c r="F557" s="95">
        <v>0</v>
      </c>
      <c r="G557" s="95">
        <v>0</v>
      </c>
      <c r="H557" s="140">
        <v>0</v>
      </c>
      <c r="I557" s="243">
        <f t="shared" si="18"/>
        <v>0</v>
      </c>
    </row>
    <row r="558" spans="1:9" ht="10.5" customHeight="1" x14ac:dyDescent="0.15">
      <c r="B558" s="214" t="s">
        <v>600</v>
      </c>
      <c r="C558" s="89" t="s">
        <v>108</v>
      </c>
      <c r="D558" s="95">
        <v>0</v>
      </c>
      <c r="E558" s="95">
        <v>0</v>
      </c>
      <c r="F558" s="95">
        <v>0</v>
      </c>
      <c r="G558" s="95">
        <v>0</v>
      </c>
      <c r="H558" s="140">
        <v>0</v>
      </c>
      <c r="I558" s="243">
        <f t="shared" si="18"/>
        <v>0</v>
      </c>
    </row>
    <row r="559" spans="1:9" ht="10.5" customHeight="1" x14ac:dyDescent="0.15">
      <c r="B559" s="214" t="s">
        <v>601</v>
      </c>
      <c r="C559" s="89" t="s">
        <v>109</v>
      </c>
      <c r="D559" s="95">
        <v>0</v>
      </c>
      <c r="E559" s="95">
        <v>0</v>
      </c>
      <c r="F559" s="95">
        <v>0</v>
      </c>
      <c r="G559" s="95">
        <v>0</v>
      </c>
      <c r="H559" s="140">
        <v>0</v>
      </c>
      <c r="I559" s="243">
        <f t="shared" si="18"/>
        <v>0</v>
      </c>
    </row>
    <row r="560" spans="1:9" ht="10.5" customHeight="1" x14ac:dyDescent="0.15">
      <c r="B560" s="214" t="s">
        <v>1053</v>
      </c>
      <c r="C560" s="89" t="s">
        <v>110</v>
      </c>
      <c r="D560" s="95">
        <v>0</v>
      </c>
      <c r="E560" s="95">
        <v>0</v>
      </c>
      <c r="F560" s="95">
        <v>0</v>
      </c>
      <c r="G560" s="95">
        <v>0</v>
      </c>
      <c r="H560" s="140">
        <v>0</v>
      </c>
      <c r="I560" s="243">
        <f t="shared" si="18"/>
        <v>0</v>
      </c>
    </row>
    <row r="561" spans="1:9" ht="10.5" customHeight="1" x14ac:dyDescent="0.15">
      <c r="B561" s="214" t="s">
        <v>602</v>
      </c>
      <c r="C561" s="89" t="s">
        <v>111</v>
      </c>
      <c r="D561" s="95">
        <v>0</v>
      </c>
      <c r="E561" s="95">
        <v>0</v>
      </c>
      <c r="F561" s="95">
        <v>0</v>
      </c>
      <c r="G561" s="95">
        <v>0</v>
      </c>
      <c r="H561" s="140">
        <v>0</v>
      </c>
      <c r="I561" s="243">
        <f t="shared" si="18"/>
        <v>0</v>
      </c>
    </row>
    <row r="562" spans="1:9" ht="10.5" customHeight="1" x14ac:dyDescent="0.15">
      <c r="B562" s="214" t="s">
        <v>1054</v>
      </c>
      <c r="C562" s="89" t="s">
        <v>114</v>
      </c>
      <c r="D562" s="95">
        <v>0</v>
      </c>
      <c r="E562" s="95">
        <v>0</v>
      </c>
      <c r="F562" s="95">
        <v>0</v>
      </c>
      <c r="G562" s="95">
        <v>0</v>
      </c>
      <c r="H562" s="140">
        <v>0</v>
      </c>
      <c r="I562" s="243">
        <f t="shared" si="18"/>
        <v>0</v>
      </c>
    </row>
    <row r="563" spans="1:9" ht="10.5" customHeight="1" x14ac:dyDescent="0.15">
      <c r="B563" s="214" t="s">
        <v>451</v>
      </c>
      <c r="C563" s="89" t="s">
        <v>119</v>
      </c>
      <c r="D563" s="95">
        <v>0</v>
      </c>
      <c r="E563" s="95">
        <v>0</v>
      </c>
      <c r="F563" s="95">
        <v>0</v>
      </c>
      <c r="G563" s="95">
        <v>0</v>
      </c>
      <c r="H563" s="140">
        <v>0</v>
      </c>
      <c r="I563" s="243">
        <f t="shared" si="18"/>
        <v>0</v>
      </c>
    </row>
    <row r="564" spans="1:9" ht="10.5" customHeight="1" x14ac:dyDescent="0.15">
      <c r="B564" s="214" t="s">
        <v>447</v>
      </c>
      <c r="C564" s="89" t="s">
        <v>121</v>
      </c>
      <c r="D564" s="95">
        <v>0</v>
      </c>
      <c r="E564" s="95">
        <v>0</v>
      </c>
      <c r="F564" s="95">
        <v>0</v>
      </c>
      <c r="G564" s="95">
        <v>0</v>
      </c>
      <c r="H564" s="140">
        <v>0</v>
      </c>
      <c r="I564" s="243">
        <f t="shared" si="18"/>
        <v>0</v>
      </c>
    </row>
    <row r="565" spans="1:9" ht="10.5" customHeight="1" x14ac:dyDescent="0.15">
      <c r="B565" s="214" t="s">
        <v>1055</v>
      </c>
      <c r="C565" s="89" t="s">
        <v>127</v>
      </c>
      <c r="D565" s="95">
        <v>0</v>
      </c>
      <c r="E565" s="95">
        <v>0</v>
      </c>
      <c r="F565" s="95">
        <v>0</v>
      </c>
      <c r="G565" s="95">
        <v>0</v>
      </c>
      <c r="H565" s="140">
        <v>0</v>
      </c>
      <c r="I565" s="243">
        <f t="shared" si="18"/>
        <v>0</v>
      </c>
    </row>
    <row r="566" spans="1:9" ht="10.5" customHeight="1" x14ac:dyDescent="0.15">
      <c r="B566" s="214" t="s">
        <v>123</v>
      </c>
      <c r="C566" s="89" t="s">
        <v>128</v>
      </c>
      <c r="D566" s="95">
        <v>0</v>
      </c>
      <c r="E566" s="95">
        <v>0</v>
      </c>
      <c r="F566" s="95">
        <v>0</v>
      </c>
      <c r="G566" s="95">
        <v>0</v>
      </c>
      <c r="H566" s="140">
        <v>0</v>
      </c>
      <c r="I566" s="243">
        <f t="shared" si="18"/>
        <v>0</v>
      </c>
    </row>
    <row r="567" spans="1:9" ht="10.5" customHeight="1" x14ac:dyDescent="0.15">
      <c r="B567" s="214" t="s">
        <v>124</v>
      </c>
      <c r="C567" s="89" t="s">
        <v>129</v>
      </c>
      <c r="D567" s="95">
        <v>0</v>
      </c>
      <c r="E567" s="95">
        <v>0</v>
      </c>
      <c r="F567" s="95">
        <v>0</v>
      </c>
      <c r="G567" s="95">
        <v>0</v>
      </c>
      <c r="H567" s="140">
        <v>0</v>
      </c>
      <c r="I567" s="243">
        <f t="shared" si="18"/>
        <v>0</v>
      </c>
    </row>
    <row r="568" spans="1:9" ht="10.5" customHeight="1" x14ac:dyDescent="0.15">
      <c r="B568" s="214" t="s">
        <v>125</v>
      </c>
      <c r="C568" s="89" t="s">
        <v>130</v>
      </c>
      <c r="D568" s="95">
        <v>0</v>
      </c>
      <c r="E568" s="95">
        <v>0</v>
      </c>
      <c r="F568" s="95">
        <v>0</v>
      </c>
      <c r="G568" s="95">
        <v>0</v>
      </c>
      <c r="H568" s="140">
        <v>0</v>
      </c>
      <c r="I568" s="243">
        <f t="shared" si="18"/>
        <v>0</v>
      </c>
    </row>
    <row r="569" spans="1:9" ht="10.5" customHeight="1" x14ac:dyDescent="0.15">
      <c r="B569" s="214" t="s">
        <v>126</v>
      </c>
      <c r="C569" s="89" t="s">
        <v>131</v>
      </c>
      <c r="D569" s="95">
        <v>0</v>
      </c>
      <c r="E569" s="95">
        <v>0</v>
      </c>
      <c r="F569" s="95">
        <v>0</v>
      </c>
      <c r="G569" s="95">
        <v>0</v>
      </c>
      <c r="H569" s="140">
        <v>0</v>
      </c>
      <c r="I569" s="243">
        <f t="shared" si="18"/>
        <v>0</v>
      </c>
    </row>
    <row r="570" spans="1:9" ht="10.5" customHeight="1" thickBot="1" x14ac:dyDescent="0.2">
      <c r="B570" s="214" t="s">
        <v>449</v>
      </c>
      <c r="C570" s="89" t="s">
        <v>132</v>
      </c>
      <c r="D570" s="92">
        <v>0</v>
      </c>
      <c r="E570" s="92">
        <v>0</v>
      </c>
      <c r="F570" s="92">
        <v>0</v>
      </c>
      <c r="G570" s="92">
        <v>0</v>
      </c>
      <c r="H570" s="140">
        <v>0</v>
      </c>
      <c r="I570" s="243">
        <f t="shared" si="18"/>
        <v>0</v>
      </c>
    </row>
    <row r="571" spans="1:9" ht="10.5" customHeight="1" thickTop="1" thickBot="1" x14ac:dyDescent="0.2">
      <c r="B571" s="214"/>
      <c r="C571" s="89" t="s">
        <v>481</v>
      </c>
      <c r="D571" s="111">
        <f>SUM(D545:D570)</f>
        <v>0</v>
      </c>
      <c r="E571" s="111">
        <f>SUM(E545:E570)</f>
        <v>0</v>
      </c>
      <c r="F571" s="111">
        <f>SUM(F545:F570)</f>
        <v>0</v>
      </c>
      <c r="G571" s="111">
        <f>SUM(G545:G570)</f>
        <v>0</v>
      </c>
      <c r="H571" s="111">
        <f>SUM(H545:H570)</f>
        <v>0</v>
      </c>
      <c r="I571" s="111">
        <f>G571+H571</f>
        <v>0</v>
      </c>
    </row>
    <row r="572" spans="1:9" ht="10.5" customHeight="1" thickTop="1" x14ac:dyDescent="0.15">
      <c r="B572" s="214"/>
      <c r="C572" s="89"/>
      <c r="D572" s="3"/>
      <c r="E572" s="3"/>
      <c r="F572" s="3"/>
      <c r="G572" s="3"/>
      <c r="I572" s="105"/>
    </row>
    <row r="573" spans="1:9" ht="10.5" customHeight="1" x14ac:dyDescent="0.15">
      <c r="A573" s="210" t="s">
        <v>482</v>
      </c>
      <c r="C573" s="89"/>
      <c r="D573" s="3"/>
      <c r="E573" s="3"/>
      <c r="F573" s="3"/>
      <c r="G573" s="3"/>
      <c r="I573" s="105"/>
    </row>
    <row r="574" spans="1:9" x14ac:dyDescent="0.15">
      <c r="B574" s="214" t="s">
        <v>1048</v>
      </c>
      <c r="C574" s="89" t="s">
        <v>1186</v>
      </c>
      <c r="D574" s="95">
        <v>0</v>
      </c>
      <c r="E574" s="95">
        <v>0</v>
      </c>
      <c r="F574" s="95">
        <v>0</v>
      </c>
      <c r="G574" s="95">
        <v>0</v>
      </c>
      <c r="H574" s="97">
        <v>0</v>
      </c>
      <c r="I574" s="240">
        <f>SUM(G574+H574)</f>
        <v>0</v>
      </c>
    </row>
    <row r="575" spans="1:9" x14ac:dyDescent="0.15">
      <c r="A575" s="89"/>
      <c r="B575" s="214" t="s">
        <v>1049</v>
      </c>
      <c r="C575" s="89" t="s">
        <v>1474</v>
      </c>
      <c r="D575" s="95">
        <v>0</v>
      </c>
      <c r="E575" s="95">
        <v>0</v>
      </c>
      <c r="F575" s="95">
        <v>0</v>
      </c>
      <c r="G575" s="95">
        <v>0</v>
      </c>
      <c r="H575" s="97">
        <v>0</v>
      </c>
      <c r="I575" s="240">
        <f>SUM(G575+H575)</f>
        <v>0</v>
      </c>
    </row>
    <row r="576" spans="1:9" ht="10.5" customHeight="1" x14ac:dyDescent="0.15">
      <c r="B576" s="214" t="s">
        <v>1050</v>
      </c>
      <c r="C576" s="89" t="s">
        <v>72</v>
      </c>
      <c r="D576" s="95">
        <v>0</v>
      </c>
      <c r="E576" s="95">
        <v>0</v>
      </c>
      <c r="F576" s="95">
        <v>0</v>
      </c>
      <c r="G576" s="95">
        <v>0</v>
      </c>
      <c r="H576" s="140">
        <v>0</v>
      </c>
      <c r="I576" s="243">
        <f t="shared" ref="I576:I601" si="19">SUM(G576+H576)</f>
        <v>0</v>
      </c>
    </row>
    <row r="577" spans="2:9" ht="10.5" customHeight="1" x14ac:dyDescent="0.15">
      <c r="B577" s="214" t="s">
        <v>1051</v>
      </c>
      <c r="C577" s="89" t="s">
        <v>73</v>
      </c>
      <c r="D577" s="95">
        <v>0</v>
      </c>
      <c r="E577" s="95">
        <v>0</v>
      </c>
      <c r="F577" s="95">
        <v>0</v>
      </c>
      <c r="G577" s="95">
        <v>0</v>
      </c>
      <c r="H577" s="140">
        <v>0</v>
      </c>
      <c r="I577" s="243">
        <f t="shared" si="19"/>
        <v>0</v>
      </c>
    </row>
    <row r="578" spans="2:9" ht="10.5" customHeight="1" x14ac:dyDescent="0.15">
      <c r="B578" s="214" t="s">
        <v>74</v>
      </c>
      <c r="C578" s="89" t="s">
        <v>75</v>
      </c>
      <c r="D578" s="95">
        <v>0</v>
      </c>
      <c r="E578" s="95">
        <v>0</v>
      </c>
      <c r="F578" s="95">
        <v>0</v>
      </c>
      <c r="G578" s="95">
        <v>0</v>
      </c>
      <c r="H578" s="140">
        <v>0</v>
      </c>
      <c r="I578" s="243">
        <f t="shared" si="19"/>
        <v>0</v>
      </c>
    </row>
    <row r="579" spans="2:9" ht="10.5" customHeight="1" x14ac:dyDescent="0.15">
      <c r="B579" s="214" t="s">
        <v>76</v>
      </c>
      <c r="C579" s="89" t="s">
        <v>77</v>
      </c>
      <c r="D579" s="95">
        <v>0</v>
      </c>
      <c r="E579" s="95">
        <v>0</v>
      </c>
      <c r="F579" s="95">
        <v>0</v>
      </c>
      <c r="G579" s="95">
        <v>0</v>
      </c>
      <c r="H579" s="140">
        <v>0</v>
      </c>
      <c r="I579" s="243">
        <f t="shared" si="19"/>
        <v>0</v>
      </c>
    </row>
    <row r="580" spans="2:9" ht="10.5" customHeight="1" x14ac:dyDescent="0.15">
      <c r="B580" s="214" t="s">
        <v>1052</v>
      </c>
      <c r="C580" s="89" t="s">
        <v>78</v>
      </c>
      <c r="D580" s="95">
        <v>0</v>
      </c>
      <c r="E580" s="95">
        <v>0</v>
      </c>
      <c r="F580" s="95">
        <v>0</v>
      </c>
      <c r="G580" s="95">
        <v>0</v>
      </c>
      <c r="H580" s="140">
        <v>0</v>
      </c>
      <c r="I580" s="243">
        <f t="shared" si="19"/>
        <v>0</v>
      </c>
    </row>
    <row r="581" spans="2:9" ht="10.5" customHeight="1" x14ac:dyDescent="0.15">
      <c r="B581" s="333" t="s">
        <v>485</v>
      </c>
      <c r="C581" s="286" t="s">
        <v>508</v>
      </c>
      <c r="D581" s="95">
        <v>0</v>
      </c>
      <c r="E581" s="95">
        <v>0</v>
      </c>
      <c r="F581" s="95">
        <v>0</v>
      </c>
      <c r="G581" s="95">
        <v>0</v>
      </c>
      <c r="H581" s="140">
        <v>0</v>
      </c>
      <c r="I581" s="243">
        <f t="shared" si="19"/>
        <v>0</v>
      </c>
    </row>
    <row r="582" spans="2:9" ht="10.5" customHeight="1" x14ac:dyDescent="0.15">
      <c r="B582" s="214" t="s">
        <v>1088</v>
      </c>
      <c r="C582" s="89" t="s">
        <v>597</v>
      </c>
      <c r="D582" s="95">
        <v>0</v>
      </c>
      <c r="E582" s="95">
        <v>0</v>
      </c>
      <c r="F582" s="95">
        <v>0</v>
      </c>
      <c r="G582" s="95">
        <v>0</v>
      </c>
      <c r="H582" s="140">
        <v>0</v>
      </c>
      <c r="I582" s="243">
        <f t="shared" si="19"/>
        <v>0</v>
      </c>
    </row>
    <row r="583" spans="2:9" ht="10.5" customHeight="1" x14ac:dyDescent="0.15">
      <c r="B583" s="214" t="s">
        <v>598</v>
      </c>
      <c r="C583" s="89" t="s">
        <v>603</v>
      </c>
      <c r="D583" s="95">
        <v>0</v>
      </c>
      <c r="E583" s="95">
        <v>0</v>
      </c>
      <c r="F583" s="95">
        <v>0</v>
      </c>
      <c r="G583" s="95">
        <v>0</v>
      </c>
      <c r="H583" s="140">
        <v>0</v>
      </c>
      <c r="I583" s="243">
        <f t="shared" si="19"/>
        <v>0</v>
      </c>
    </row>
    <row r="584" spans="2:9" ht="10.5" customHeight="1" x14ac:dyDescent="0.15">
      <c r="B584" s="214" t="s">
        <v>599</v>
      </c>
      <c r="C584" s="89" t="s">
        <v>135</v>
      </c>
      <c r="D584" s="95">
        <v>0</v>
      </c>
      <c r="E584" s="95">
        <v>0</v>
      </c>
      <c r="F584" s="95">
        <v>0</v>
      </c>
      <c r="G584" s="95">
        <v>0</v>
      </c>
      <c r="H584" s="140">
        <v>0</v>
      </c>
      <c r="I584" s="243">
        <f t="shared" si="19"/>
        <v>0</v>
      </c>
    </row>
    <row r="585" spans="2:9" ht="10.5" customHeight="1" x14ac:dyDescent="0.15">
      <c r="B585" s="214" t="s">
        <v>600</v>
      </c>
      <c r="C585" s="89" t="s">
        <v>108</v>
      </c>
      <c r="D585" s="95">
        <v>0</v>
      </c>
      <c r="E585" s="95">
        <v>0</v>
      </c>
      <c r="F585" s="95">
        <v>0</v>
      </c>
      <c r="G585" s="95">
        <v>0</v>
      </c>
      <c r="H585" s="140">
        <v>0</v>
      </c>
      <c r="I585" s="243">
        <f t="shared" si="19"/>
        <v>0</v>
      </c>
    </row>
    <row r="586" spans="2:9" ht="10.5" customHeight="1" x14ac:dyDescent="0.15">
      <c r="B586" s="214" t="s">
        <v>601</v>
      </c>
      <c r="C586" s="89" t="s">
        <v>109</v>
      </c>
      <c r="D586" s="95">
        <v>0</v>
      </c>
      <c r="E586" s="95">
        <v>0</v>
      </c>
      <c r="F586" s="95">
        <v>0</v>
      </c>
      <c r="G586" s="95">
        <v>0</v>
      </c>
      <c r="H586" s="140">
        <v>0</v>
      </c>
      <c r="I586" s="243">
        <f t="shared" si="19"/>
        <v>0</v>
      </c>
    </row>
    <row r="587" spans="2:9" ht="10.5" customHeight="1" x14ac:dyDescent="0.15">
      <c r="B587" s="214" t="s">
        <v>1053</v>
      </c>
      <c r="C587" s="89" t="s">
        <v>110</v>
      </c>
      <c r="D587" s="95">
        <v>0</v>
      </c>
      <c r="E587" s="95">
        <v>0</v>
      </c>
      <c r="F587" s="95">
        <v>0</v>
      </c>
      <c r="G587" s="95">
        <v>0</v>
      </c>
      <c r="H587" s="140">
        <v>0</v>
      </c>
      <c r="I587" s="243">
        <f t="shared" si="19"/>
        <v>0</v>
      </c>
    </row>
    <row r="588" spans="2:9" ht="10.5" customHeight="1" x14ac:dyDescent="0.15">
      <c r="B588" s="214" t="s">
        <v>602</v>
      </c>
      <c r="C588" s="89" t="s">
        <v>111</v>
      </c>
      <c r="D588" s="95">
        <v>0</v>
      </c>
      <c r="E588" s="95">
        <v>0</v>
      </c>
      <c r="F588" s="95">
        <v>0</v>
      </c>
      <c r="G588" s="95">
        <v>0</v>
      </c>
      <c r="H588" s="140">
        <v>0</v>
      </c>
      <c r="I588" s="243">
        <f t="shared" si="19"/>
        <v>0</v>
      </c>
    </row>
    <row r="589" spans="2:9" ht="10.5" customHeight="1" x14ac:dyDescent="0.15">
      <c r="B589" s="214" t="s">
        <v>1054</v>
      </c>
      <c r="C589" s="89" t="s">
        <v>114</v>
      </c>
      <c r="D589" s="95">
        <v>0</v>
      </c>
      <c r="E589" s="95">
        <v>0</v>
      </c>
      <c r="F589" s="95">
        <v>0</v>
      </c>
      <c r="G589" s="95">
        <v>0</v>
      </c>
      <c r="H589" s="140">
        <v>0</v>
      </c>
      <c r="I589" s="243">
        <f t="shared" si="19"/>
        <v>0</v>
      </c>
    </row>
    <row r="590" spans="2:9" ht="10.5" customHeight="1" x14ac:dyDescent="0.15">
      <c r="B590" s="214" t="s">
        <v>145</v>
      </c>
      <c r="C590" s="89" t="s">
        <v>115</v>
      </c>
      <c r="D590" s="95">
        <v>0</v>
      </c>
      <c r="E590" s="95">
        <v>0</v>
      </c>
      <c r="F590" s="95">
        <v>0</v>
      </c>
      <c r="G590" s="95">
        <v>0</v>
      </c>
      <c r="H590" s="140">
        <v>0</v>
      </c>
      <c r="I590" s="243">
        <f t="shared" si="19"/>
        <v>0</v>
      </c>
    </row>
    <row r="591" spans="2:9" ht="10.5" customHeight="1" x14ac:dyDescent="0.15">
      <c r="B591" s="214" t="s">
        <v>146</v>
      </c>
      <c r="C591" s="89" t="s">
        <v>116</v>
      </c>
      <c r="D591" s="95">
        <v>0</v>
      </c>
      <c r="E591" s="95">
        <v>0</v>
      </c>
      <c r="F591" s="95">
        <v>0</v>
      </c>
      <c r="G591" s="95">
        <v>0</v>
      </c>
      <c r="H591" s="140">
        <v>0</v>
      </c>
      <c r="I591" s="243">
        <f t="shared" si="19"/>
        <v>0</v>
      </c>
    </row>
    <row r="592" spans="2:9" ht="10.5" customHeight="1" x14ac:dyDescent="0.15">
      <c r="B592" s="214" t="s">
        <v>112</v>
      </c>
      <c r="C592" s="89" t="s">
        <v>341</v>
      </c>
      <c r="D592" s="95">
        <v>0</v>
      </c>
      <c r="E592" s="95">
        <v>0</v>
      </c>
      <c r="F592" s="95">
        <v>0</v>
      </c>
      <c r="G592" s="95">
        <v>0</v>
      </c>
      <c r="H592" s="140">
        <v>0</v>
      </c>
      <c r="I592" s="243">
        <f t="shared" si="19"/>
        <v>0</v>
      </c>
    </row>
    <row r="593" spans="1:9" ht="10.5" customHeight="1" x14ac:dyDescent="0.15">
      <c r="B593" s="214" t="s">
        <v>113</v>
      </c>
      <c r="C593" s="89" t="s">
        <v>342</v>
      </c>
      <c r="D593" s="95">
        <v>0</v>
      </c>
      <c r="E593" s="95">
        <v>0</v>
      </c>
      <c r="F593" s="95">
        <v>0</v>
      </c>
      <c r="G593" s="95">
        <v>0</v>
      </c>
      <c r="H593" s="140">
        <v>0</v>
      </c>
      <c r="I593" s="243">
        <f t="shared" si="19"/>
        <v>0</v>
      </c>
    </row>
    <row r="594" spans="1:9" ht="10.5" customHeight="1" x14ac:dyDescent="0.15">
      <c r="B594" s="214" t="s">
        <v>343</v>
      </c>
      <c r="C594" s="89" t="s">
        <v>344</v>
      </c>
      <c r="D594" s="95">
        <v>0</v>
      </c>
      <c r="E594" s="95">
        <v>0</v>
      </c>
      <c r="F594" s="95">
        <v>0</v>
      </c>
      <c r="G594" s="95">
        <v>0</v>
      </c>
      <c r="H594" s="140">
        <v>0</v>
      </c>
      <c r="I594" s="243">
        <f t="shared" si="19"/>
        <v>0</v>
      </c>
    </row>
    <row r="595" spans="1:9" ht="10.5" customHeight="1" x14ac:dyDescent="0.15">
      <c r="B595" s="214" t="s">
        <v>451</v>
      </c>
      <c r="C595" s="89" t="s">
        <v>119</v>
      </c>
      <c r="D595" s="95">
        <v>0</v>
      </c>
      <c r="E595" s="95">
        <v>0</v>
      </c>
      <c r="F595" s="95">
        <v>0</v>
      </c>
      <c r="G595" s="95">
        <v>0</v>
      </c>
      <c r="H595" s="140">
        <v>0</v>
      </c>
      <c r="I595" s="243">
        <f t="shared" si="19"/>
        <v>0</v>
      </c>
    </row>
    <row r="596" spans="1:9" ht="10.5" customHeight="1" x14ac:dyDescent="0.15">
      <c r="B596" s="214" t="s">
        <v>147</v>
      </c>
      <c r="C596" s="89" t="s">
        <v>120</v>
      </c>
      <c r="D596" s="95">
        <v>0</v>
      </c>
      <c r="E596" s="95">
        <v>0</v>
      </c>
      <c r="F596" s="95">
        <v>0</v>
      </c>
      <c r="G596" s="95">
        <v>0</v>
      </c>
      <c r="H596" s="140">
        <v>0</v>
      </c>
      <c r="I596" s="243">
        <f t="shared" si="19"/>
        <v>0</v>
      </c>
    </row>
    <row r="597" spans="1:9" ht="10.5" customHeight="1" x14ac:dyDescent="0.15">
      <c r="B597" s="214" t="s">
        <v>447</v>
      </c>
      <c r="C597" s="89" t="s">
        <v>121</v>
      </c>
      <c r="D597" s="95">
        <v>0</v>
      </c>
      <c r="E597" s="95">
        <v>0</v>
      </c>
      <c r="F597" s="95">
        <v>0</v>
      </c>
      <c r="G597" s="95">
        <v>0</v>
      </c>
      <c r="H597" s="140">
        <v>0</v>
      </c>
      <c r="I597" s="243">
        <f t="shared" si="19"/>
        <v>0</v>
      </c>
    </row>
    <row r="598" spans="1:9" ht="10.5" customHeight="1" x14ac:dyDescent="0.15">
      <c r="B598" s="214" t="s">
        <v>1055</v>
      </c>
      <c r="C598" s="89" t="s">
        <v>127</v>
      </c>
      <c r="D598" s="95">
        <v>0</v>
      </c>
      <c r="E598" s="95">
        <v>0</v>
      </c>
      <c r="F598" s="95">
        <v>0</v>
      </c>
      <c r="G598" s="95">
        <v>0</v>
      </c>
      <c r="H598" s="140">
        <v>0</v>
      </c>
      <c r="I598" s="243">
        <f t="shared" si="19"/>
        <v>0</v>
      </c>
    </row>
    <row r="599" spans="1:9" ht="10.5" customHeight="1" x14ac:dyDescent="0.15">
      <c r="B599" s="214" t="s">
        <v>123</v>
      </c>
      <c r="C599" s="89" t="s">
        <v>128</v>
      </c>
      <c r="D599" s="95">
        <v>0</v>
      </c>
      <c r="E599" s="95">
        <v>0</v>
      </c>
      <c r="F599" s="95">
        <v>0</v>
      </c>
      <c r="G599" s="95">
        <v>0</v>
      </c>
      <c r="H599" s="140">
        <v>0</v>
      </c>
      <c r="I599" s="243">
        <f t="shared" si="19"/>
        <v>0</v>
      </c>
    </row>
    <row r="600" spans="1:9" ht="10.5" customHeight="1" x14ac:dyDescent="0.15">
      <c r="B600" s="214" t="s">
        <v>124</v>
      </c>
      <c r="C600" s="89" t="s">
        <v>129</v>
      </c>
      <c r="D600" s="95">
        <v>0</v>
      </c>
      <c r="E600" s="95">
        <v>0</v>
      </c>
      <c r="F600" s="95">
        <v>0</v>
      </c>
      <c r="G600" s="95">
        <v>0</v>
      </c>
      <c r="H600" s="140">
        <v>0</v>
      </c>
      <c r="I600" s="243">
        <f t="shared" si="19"/>
        <v>0</v>
      </c>
    </row>
    <row r="601" spans="1:9" ht="10.5" customHeight="1" thickBot="1" x14ac:dyDescent="0.2">
      <c r="B601" s="214" t="s">
        <v>125</v>
      </c>
      <c r="C601" s="89" t="s">
        <v>130</v>
      </c>
      <c r="D601" s="95">
        <v>0</v>
      </c>
      <c r="E601" s="95">
        <v>0</v>
      </c>
      <c r="F601" s="95">
        <v>0</v>
      </c>
      <c r="G601" s="95">
        <v>0</v>
      </c>
      <c r="H601" s="140">
        <v>0</v>
      </c>
      <c r="I601" s="243">
        <f t="shared" si="19"/>
        <v>0</v>
      </c>
    </row>
    <row r="602" spans="1:9" ht="10.5" customHeight="1" thickTop="1" thickBot="1" x14ac:dyDescent="0.2">
      <c r="B602" s="214"/>
      <c r="C602" s="89" t="s">
        <v>483</v>
      </c>
      <c r="D602" s="111">
        <f>SUM(D574:D601)</f>
        <v>0</v>
      </c>
      <c r="E602" s="111">
        <f>SUM(E574:E601)</f>
        <v>0</v>
      </c>
      <c r="F602" s="111">
        <f>SUM(F574:F601)</f>
        <v>0</v>
      </c>
      <c r="G602" s="111">
        <f>SUM(G574:G601)</f>
        <v>0</v>
      </c>
      <c r="H602" s="111">
        <f>SUM(H574:H601)</f>
        <v>0</v>
      </c>
      <c r="I602" s="111">
        <f>G602+H602</f>
        <v>0</v>
      </c>
    </row>
    <row r="603" spans="1:9" ht="10.5" customHeight="1" thickTop="1" thickBot="1" x14ac:dyDescent="0.2">
      <c r="B603" s="89"/>
      <c r="C603" s="89"/>
      <c r="D603" s="3"/>
      <c r="E603" s="3"/>
      <c r="F603" s="3"/>
      <c r="G603" s="3"/>
      <c r="I603" s="105"/>
    </row>
    <row r="604" spans="1:9" ht="10.5" customHeight="1" thickTop="1" thickBot="1" x14ac:dyDescent="0.2">
      <c r="B604" s="89" t="s">
        <v>978</v>
      </c>
      <c r="D604" s="111">
        <f>D38+D73+D108+D137+D166+D195+D231+D260+D289+D319+D356+D385+D414+D442+D471+D492+D513+D542+D571+D602</f>
        <v>0</v>
      </c>
      <c r="E604" s="111">
        <f>E38+E73+E108+E137+E166+E195+E231+E260+E289+E319+E356+E385+E414+E442+E471+E492+E513+E542+E571+E602</f>
        <v>0</v>
      </c>
      <c r="F604" s="111">
        <f>F38+F73+F108+F137+F166+F195+F231+F260+F289+F319+F356+F385+F414+F442+F471+F492+F513+F542+F571+F602</f>
        <v>0</v>
      </c>
      <c r="G604" s="111">
        <f>G38+G73+G108+G137+G166+G195+G231+G260+G289+G319+G356+G385+G414+G442+G471+G492+G513+G542+G571+G602</f>
        <v>0</v>
      </c>
      <c r="H604" s="111">
        <f>H38+H73+H108+H137+H166+H195+H231+H260+H289+H319+H356+H385+H414+H442+H471+H492+H513+H542+H571+H602</f>
        <v>0</v>
      </c>
      <c r="I604" s="111">
        <f>G604+H604</f>
        <v>0</v>
      </c>
    </row>
    <row r="605" spans="1:9" ht="10.5" customHeight="1" thickTop="1" thickBot="1" x14ac:dyDescent="0.2">
      <c r="I605" s="105"/>
    </row>
    <row r="606" spans="1:9" ht="10.5" customHeight="1" thickTop="1" thickBot="1" x14ac:dyDescent="0.2">
      <c r="B606" s="210" t="s">
        <v>195</v>
      </c>
      <c r="D606" s="111">
        <f>CharterFundExp!D1011+CharterFundExp2!D604</f>
        <v>0</v>
      </c>
      <c r="E606" s="111">
        <f>CharterFundExp!E1011+CharterFundExp2!E604</f>
        <v>0</v>
      </c>
      <c r="F606" s="111">
        <f>CharterFundExp!F1011+CharterFundExp2!F604</f>
        <v>0</v>
      </c>
      <c r="G606" s="111">
        <f>CharterFundExp!G1011+CharterFundExp2!G604</f>
        <v>0</v>
      </c>
      <c r="H606" s="111">
        <f>CharterFundExp!H1011+CharterFundExp2!H604</f>
        <v>0</v>
      </c>
      <c r="I606" s="111">
        <f>G606+H606</f>
        <v>0</v>
      </c>
    </row>
    <row r="607" spans="1:9" ht="10.5" customHeight="1" thickTop="1" x14ac:dyDescent="0.15">
      <c r="I607" s="105"/>
    </row>
    <row r="608" spans="1:9" ht="10.5" customHeight="1" x14ac:dyDescent="0.15">
      <c r="A608" s="208" t="s">
        <v>286</v>
      </c>
      <c r="I608" s="105"/>
    </row>
    <row r="609" spans="1:9" ht="10.5" customHeight="1" x14ac:dyDescent="0.15">
      <c r="A609" s="210" t="s">
        <v>531</v>
      </c>
      <c r="D609" s="95">
        <v>0</v>
      </c>
      <c r="E609" s="95">
        <v>0</v>
      </c>
      <c r="F609" s="95">
        <v>0</v>
      </c>
      <c r="G609" s="95">
        <v>0</v>
      </c>
      <c r="H609" s="140">
        <v>0</v>
      </c>
      <c r="I609" s="243">
        <f>SUM(G609+H609)</f>
        <v>0</v>
      </c>
    </row>
    <row r="610" spans="1:9" ht="10.5" customHeight="1" x14ac:dyDescent="0.15">
      <c r="A610" s="210" t="s">
        <v>527</v>
      </c>
      <c r="C610" s="89"/>
      <c r="I610" s="105"/>
    </row>
    <row r="611" spans="1:9" ht="10.5" customHeight="1" x14ac:dyDescent="0.15">
      <c r="B611" s="209" t="s">
        <v>314</v>
      </c>
      <c r="C611" s="89" t="s">
        <v>294</v>
      </c>
      <c r="D611" s="95">
        <v>0</v>
      </c>
      <c r="E611" s="95">
        <v>0</v>
      </c>
      <c r="F611" s="95">
        <v>0</v>
      </c>
      <c r="G611" s="95">
        <v>0</v>
      </c>
      <c r="H611" s="140">
        <v>0</v>
      </c>
      <c r="I611" s="243">
        <f>SUM(G611+H611)</f>
        <v>0</v>
      </c>
    </row>
    <row r="612" spans="1:9" ht="10.5" customHeight="1" x14ac:dyDescent="0.15">
      <c r="B612" s="209" t="s">
        <v>313</v>
      </c>
      <c r="C612" s="89" t="s">
        <v>295</v>
      </c>
      <c r="D612" s="107">
        <v>0</v>
      </c>
      <c r="E612" s="107">
        <v>0</v>
      </c>
      <c r="F612" s="107">
        <v>0</v>
      </c>
      <c r="G612" s="107">
        <v>0</v>
      </c>
      <c r="H612" s="140">
        <v>0</v>
      </c>
      <c r="I612" s="243">
        <f>SUM(G612+H612)</f>
        <v>0</v>
      </c>
    </row>
    <row r="613" spans="1:9" ht="10.5" customHeight="1" x14ac:dyDescent="0.15">
      <c r="A613" s="201" t="s">
        <v>610</v>
      </c>
      <c r="B613" s="209"/>
      <c r="C613" s="89"/>
      <c r="D613" s="107"/>
      <c r="E613" s="107"/>
      <c r="F613" s="107"/>
      <c r="G613" s="107"/>
      <c r="H613" s="140"/>
      <c r="I613" s="243"/>
    </row>
    <row r="614" spans="1:9" ht="10.5" customHeight="1" thickBot="1" x14ac:dyDescent="0.2">
      <c r="B614" s="209"/>
      <c r="C614" s="274" t="s">
        <v>611</v>
      </c>
      <c r="D614" s="276">
        <f>+CharterFundRev!D111+CharterFundRev!D115+CharterFundRev!D116+CharterFundRev!D117</f>
        <v>0</v>
      </c>
      <c r="E614" s="276">
        <f>+CharterFundRev!E111+CharterFundRev!E115+CharterFundRev!E116+CharterFundRev!E117</f>
        <v>0</v>
      </c>
      <c r="F614" s="276">
        <f>+CharterFundRev!F111+CharterFundRev!F115+CharterFundRev!F116+CharterFundRev!F117</f>
        <v>0</v>
      </c>
      <c r="G614" s="276">
        <f>+CharterFundRev!G111+CharterFundRev!G115+CharterFundRev!G116+CharterFundRev!G117</f>
        <v>0</v>
      </c>
      <c r="H614" s="276">
        <f>+CharterFundRev!H111+CharterFundRev!H115+CharterFundRev!H116+CharterFundRev!H117</f>
        <v>0</v>
      </c>
      <c r="I614" s="276">
        <f>+CharterFundRev!I111+CharterFundRev!I115+CharterFundRev!I116+CharterFundRev!I117</f>
        <v>0</v>
      </c>
    </row>
    <row r="615" spans="1:9" ht="10.5" customHeight="1" thickTop="1" thickBot="1" x14ac:dyDescent="0.2">
      <c r="A615" s="210"/>
      <c r="C615" s="89" t="s">
        <v>879</v>
      </c>
      <c r="D615" s="113">
        <f>SUM(D609:D614)</f>
        <v>0</v>
      </c>
      <c r="E615" s="113">
        <f>SUM(E609:E614)</f>
        <v>0</v>
      </c>
      <c r="F615" s="113">
        <f>SUM(F609:F614)</f>
        <v>0</v>
      </c>
      <c r="G615" s="113">
        <f>SUM(G609:G614)</f>
        <v>0</v>
      </c>
      <c r="H615" s="113">
        <f>SUM(H609:H614)</f>
        <v>0</v>
      </c>
      <c r="I615" s="113">
        <f>G615+H615</f>
        <v>0</v>
      </c>
    </row>
    <row r="616" spans="1:9" ht="10.5" customHeight="1" thickTop="1" thickBot="1" x14ac:dyDescent="0.2">
      <c r="A616" s="210"/>
      <c r="C616" s="89"/>
      <c r="D616" s="3"/>
      <c r="E616" s="3"/>
      <c r="F616" s="3"/>
      <c r="G616" s="3"/>
      <c r="I616" s="105"/>
    </row>
    <row r="617" spans="1:9" ht="10.5" customHeight="1" thickTop="1" thickBot="1" x14ac:dyDescent="0.2">
      <c r="B617" s="210" t="s">
        <v>528</v>
      </c>
      <c r="D617" s="113">
        <f>D606+D615</f>
        <v>0</v>
      </c>
      <c r="E617" s="113">
        <f>E606+E615</f>
        <v>0</v>
      </c>
      <c r="F617" s="113">
        <f>F606+F615</f>
        <v>0</v>
      </c>
      <c r="G617" s="113">
        <f>G606+G615</f>
        <v>0</v>
      </c>
      <c r="H617" s="113">
        <f>H606+H615</f>
        <v>0</v>
      </c>
      <c r="I617" s="113">
        <f>G617+H617</f>
        <v>0</v>
      </c>
    </row>
    <row r="618" spans="1:9" ht="10.5" customHeight="1" thickTop="1" x14ac:dyDescent="0.15">
      <c r="I618" s="105"/>
    </row>
    <row r="619" spans="1:9" ht="10.5" customHeight="1" x14ac:dyDescent="0.15">
      <c r="A619" s="233" t="s">
        <v>66</v>
      </c>
      <c r="B619"/>
      <c r="C619" s="234" t="s">
        <v>532</v>
      </c>
      <c r="I619" s="105"/>
    </row>
    <row r="620" spans="1:9" ht="10.5" customHeight="1" x14ac:dyDescent="0.15">
      <c r="A620" s="235" t="s">
        <v>998</v>
      </c>
      <c r="B620"/>
      <c r="C620" s="89" t="s">
        <v>992</v>
      </c>
      <c r="D620" s="26">
        <v>0</v>
      </c>
      <c r="E620" s="26">
        <v>0</v>
      </c>
      <c r="F620" s="26">
        <v>0</v>
      </c>
      <c r="G620" s="26">
        <v>0</v>
      </c>
      <c r="H620" s="140">
        <v>0</v>
      </c>
      <c r="I620" s="243">
        <f>SUM(G620+H620)</f>
        <v>0</v>
      </c>
    </row>
    <row r="621" spans="1:9" ht="10.5" customHeight="1" x14ac:dyDescent="0.15">
      <c r="A621" s="291" t="s">
        <v>1112</v>
      </c>
      <c r="B621"/>
      <c r="C621" s="89" t="s">
        <v>993</v>
      </c>
      <c r="D621" s="26">
        <v>0</v>
      </c>
      <c r="E621" s="26">
        <v>0</v>
      </c>
      <c r="F621" s="26">
        <v>0</v>
      </c>
      <c r="G621" s="26">
        <v>0</v>
      </c>
      <c r="H621" s="140">
        <v>0</v>
      </c>
      <c r="I621" s="243">
        <f>SUM(G621+H621)</f>
        <v>0</v>
      </c>
    </row>
    <row r="622" spans="1:9" ht="10.5" customHeight="1" x14ac:dyDescent="0.15">
      <c r="A622" s="291" t="s">
        <v>1111</v>
      </c>
      <c r="B622"/>
      <c r="C622" s="89" t="s">
        <v>994</v>
      </c>
      <c r="D622" s="26">
        <v>0</v>
      </c>
      <c r="E622" s="26">
        <v>0</v>
      </c>
      <c r="F622" s="26">
        <v>0</v>
      </c>
      <c r="G622" s="26">
        <v>0</v>
      </c>
      <c r="H622" s="140">
        <v>0</v>
      </c>
      <c r="I622" s="243">
        <f>SUM(G622+H622)</f>
        <v>0</v>
      </c>
    </row>
    <row r="623" spans="1:9" ht="10.5" customHeight="1" x14ac:dyDescent="0.15">
      <c r="A623" s="335" t="s">
        <v>1109</v>
      </c>
      <c r="B623"/>
      <c r="C623" s="286" t="s">
        <v>1110</v>
      </c>
      <c r="D623" s="26">
        <v>0</v>
      </c>
      <c r="E623" s="26">
        <v>0</v>
      </c>
      <c r="F623" s="26">
        <v>0</v>
      </c>
      <c r="G623" s="26">
        <v>0</v>
      </c>
      <c r="H623" s="140">
        <v>0</v>
      </c>
      <c r="I623" s="243">
        <f>SUM(G623+H623)</f>
        <v>0</v>
      </c>
    </row>
    <row r="624" spans="1:9" ht="10.5" customHeight="1" thickBot="1" x14ac:dyDescent="0.2">
      <c r="A624" s="235" t="s">
        <v>1002</v>
      </c>
      <c r="B624"/>
      <c r="C624" s="89" t="s">
        <v>996</v>
      </c>
      <c r="D624" s="97">
        <v>0</v>
      </c>
      <c r="E624" s="97">
        <v>0</v>
      </c>
      <c r="F624" s="97">
        <v>0</v>
      </c>
      <c r="G624" s="97">
        <v>0</v>
      </c>
      <c r="H624" s="140">
        <v>0</v>
      </c>
      <c r="I624" s="243">
        <f>SUM(G624+H624)</f>
        <v>0</v>
      </c>
    </row>
    <row r="625" spans="1:9" ht="10.5" customHeight="1" thickTop="1" thickBot="1" x14ac:dyDescent="0.2">
      <c r="A625" s="236"/>
      <c r="B625"/>
      <c r="C625" s="89" t="s">
        <v>523</v>
      </c>
      <c r="D625" s="111">
        <f>SUM(D620:D624)</f>
        <v>0</v>
      </c>
      <c r="E625" s="111">
        <f>SUM(E620:E624)</f>
        <v>0</v>
      </c>
      <c r="F625" s="111">
        <f>SUM(F620:F624)</f>
        <v>0</v>
      </c>
      <c r="G625" s="111">
        <f>SUM(G620:G624)</f>
        <v>0</v>
      </c>
      <c r="H625" s="111">
        <f>SUM(H620:H624)</f>
        <v>0</v>
      </c>
      <c r="I625" s="111">
        <f>G625+H625</f>
        <v>0</v>
      </c>
    </row>
    <row r="626" spans="1:9" ht="10.5" customHeight="1" thickTop="1" thickBot="1" x14ac:dyDescent="0.2">
      <c r="A626" s="236"/>
      <c r="C626" s="89"/>
      <c r="H626" s="3"/>
      <c r="I626" s="128"/>
    </row>
    <row r="627" spans="1:9" ht="10.5" customHeight="1" thickBot="1" x14ac:dyDescent="0.2">
      <c r="B627" s="210" t="s">
        <v>522</v>
      </c>
      <c r="D627" s="112">
        <f>D617+D625</f>
        <v>0</v>
      </c>
      <c r="E627" s="112">
        <f>E617+E625</f>
        <v>0</v>
      </c>
      <c r="F627" s="112">
        <f>F617+F625</f>
        <v>0</v>
      </c>
      <c r="G627" s="112">
        <f>G617+G625</f>
        <v>0</v>
      </c>
      <c r="H627" s="112">
        <f>H617+H625</f>
        <v>0</v>
      </c>
      <c r="I627" s="112">
        <f>G627+H627</f>
        <v>0</v>
      </c>
    </row>
    <row r="628" spans="1:9" ht="10.5" customHeight="1" x14ac:dyDescent="0.15">
      <c r="A628" s="236"/>
      <c r="C628" s="89" t="s">
        <v>524</v>
      </c>
      <c r="H628" s="3"/>
      <c r="I628" s="128"/>
    </row>
    <row r="629" spans="1:9" ht="10.5" customHeight="1" x14ac:dyDescent="0.15">
      <c r="A629" s="236"/>
      <c r="C629" s="89"/>
      <c r="H629" s="3"/>
      <c r="I629" s="128"/>
    </row>
    <row r="630" spans="1:9" s="105" customFormat="1" ht="10.5" customHeight="1" x14ac:dyDescent="0.15">
      <c r="C630" s="130" t="s">
        <v>1394</v>
      </c>
      <c r="H630" s="3"/>
      <c r="I630" s="128"/>
    </row>
    <row r="631" spans="1:9" s="105" customFormat="1" x14ac:dyDescent="0.15">
      <c r="A631" s="118" t="s">
        <v>1002</v>
      </c>
      <c r="B631" s="105" t="s">
        <v>1326</v>
      </c>
      <c r="C631" s="122" t="s">
        <v>1325</v>
      </c>
      <c r="D631" s="26">
        <v>0</v>
      </c>
      <c r="E631" s="26">
        <v>0</v>
      </c>
      <c r="F631" s="26">
        <v>0</v>
      </c>
      <c r="G631" s="26">
        <v>0</v>
      </c>
      <c r="H631" s="26">
        <v>0</v>
      </c>
      <c r="I631" s="238">
        <f>G631+H631</f>
        <v>0</v>
      </c>
    </row>
    <row r="632" spans="1:9" s="105" customFormat="1" x14ac:dyDescent="0.15">
      <c r="A632" s="118" t="s">
        <v>1389</v>
      </c>
      <c r="B632" s="105" t="s">
        <v>1328</v>
      </c>
      <c r="C632" s="122" t="s">
        <v>1327</v>
      </c>
      <c r="D632" s="26">
        <v>0</v>
      </c>
      <c r="E632" s="26">
        <v>0</v>
      </c>
      <c r="F632" s="26">
        <v>0</v>
      </c>
      <c r="G632" s="26">
        <v>0</v>
      </c>
      <c r="H632" s="26">
        <v>0</v>
      </c>
      <c r="I632" s="238">
        <f t="shared" ref="I632:I645" si="20">G632+H632</f>
        <v>0</v>
      </c>
    </row>
    <row r="633" spans="1:9" s="105" customFormat="1" x14ac:dyDescent="0.15">
      <c r="A633" s="118" t="s">
        <v>1112</v>
      </c>
      <c r="B633" s="105" t="s">
        <v>1330</v>
      </c>
      <c r="C633" s="122" t="s">
        <v>1329</v>
      </c>
      <c r="D633" s="26">
        <v>0</v>
      </c>
      <c r="E633" s="26">
        <v>0</v>
      </c>
      <c r="F633" s="26">
        <v>0</v>
      </c>
      <c r="G633" s="26">
        <v>0</v>
      </c>
      <c r="H633" s="26">
        <v>0</v>
      </c>
      <c r="I633" s="238">
        <f t="shared" si="20"/>
        <v>0</v>
      </c>
    </row>
    <row r="634" spans="1:9" s="105" customFormat="1" x14ac:dyDescent="0.15">
      <c r="A634" s="118" t="s">
        <v>1111</v>
      </c>
      <c r="B634" s="105" t="s">
        <v>1332</v>
      </c>
      <c r="C634" s="122" t="s">
        <v>1331</v>
      </c>
      <c r="D634" s="26">
        <v>0</v>
      </c>
      <c r="E634" s="26">
        <v>0</v>
      </c>
      <c r="F634" s="26">
        <v>0</v>
      </c>
      <c r="G634" s="26">
        <v>0</v>
      </c>
      <c r="H634" s="26">
        <v>0</v>
      </c>
      <c r="I634" s="238">
        <f t="shared" si="20"/>
        <v>0</v>
      </c>
    </row>
    <row r="635" spans="1:9" s="105" customFormat="1" x14ac:dyDescent="0.15">
      <c r="A635" s="118" t="s">
        <v>1390</v>
      </c>
      <c r="B635" s="105" t="s">
        <v>1334</v>
      </c>
      <c r="C635" s="122" t="s">
        <v>1333</v>
      </c>
      <c r="D635" s="26">
        <v>0</v>
      </c>
      <c r="E635" s="26">
        <v>0</v>
      </c>
      <c r="F635" s="26">
        <v>0</v>
      </c>
      <c r="G635" s="26">
        <v>0</v>
      </c>
      <c r="H635" s="26">
        <v>0</v>
      </c>
      <c r="I635" s="238">
        <f t="shared" si="20"/>
        <v>0</v>
      </c>
    </row>
    <row r="636" spans="1:9" s="105" customFormat="1" x14ac:dyDescent="0.15">
      <c r="A636" s="118" t="s">
        <v>1391</v>
      </c>
      <c r="B636" s="105" t="s">
        <v>1336</v>
      </c>
      <c r="C636" s="122" t="s">
        <v>1335</v>
      </c>
      <c r="D636" s="26">
        <v>0</v>
      </c>
      <c r="E636" s="26">
        <v>0</v>
      </c>
      <c r="F636" s="26">
        <v>0</v>
      </c>
      <c r="G636" s="26">
        <v>0</v>
      </c>
      <c r="H636" s="26">
        <v>0</v>
      </c>
      <c r="I636" s="238">
        <f t="shared" si="20"/>
        <v>0</v>
      </c>
    </row>
    <row r="637" spans="1:9" s="105" customFormat="1" x14ac:dyDescent="0.15">
      <c r="A637" s="118" t="s">
        <v>1392</v>
      </c>
      <c r="B637" s="105" t="s">
        <v>1338</v>
      </c>
      <c r="C637" s="122" t="s">
        <v>1337</v>
      </c>
      <c r="D637" s="26">
        <v>0</v>
      </c>
      <c r="E637" s="26">
        <v>0</v>
      </c>
      <c r="F637" s="26">
        <v>0</v>
      </c>
      <c r="G637" s="26">
        <v>0</v>
      </c>
      <c r="H637" s="26">
        <v>0</v>
      </c>
      <c r="I637" s="238">
        <f t="shared" si="20"/>
        <v>0</v>
      </c>
    </row>
    <row r="638" spans="1:9" s="105" customFormat="1" x14ac:dyDescent="0.15">
      <c r="A638" s="118" t="s">
        <v>1393</v>
      </c>
      <c r="B638" s="105" t="s">
        <v>1340</v>
      </c>
      <c r="C638" s="122" t="s">
        <v>1339</v>
      </c>
      <c r="D638" s="26">
        <v>0</v>
      </c>
      <c r="E638" s="26">
        <v>0</v>
      </c>
      <c r="F638" s="26">
        <v>0</v>
      </c>
      <c r="G638" s="26">
        <v>0</v>
      </c>
      <c r="H638" s="26">
        <v>0</v>
      </c>
      <c r="I638" s="238">
        <f t="shared" si="20"/>
        <v>0</v>
      </c>
    </row>
    <row r="639" spans="1:9" s="105" customFormat="1" x14ac:dyDescent="0.15">
      <c r="A639" s="118" t="s">
        <v>1002</v>
      </c>
      <c r="B639" s="105" t="s">
        <v>1342</v>
      </c>
      <c r="C639" s="122" t="s">
        <v>1341</v>
      </c>
      <c r="D639" s="26">
        <v>0</v>
      </c>
      <c r="E639" s="26">
        <v>0</v>
      </c>
      <c r="F639" s="26">
        <v>0</v>
      </c>
      <c r="G639" s="26">
        <v>0</v>
      </c>
      <c r="H639" s="26">
        <v>0</v>
      </c>
      <c r="I639" s="238">
        <f t="shared" si="20"/>
        <v>0</v>
      </c>
    </row>
    <row r="640" spans="1:9" s="105" customFormat="1" x14ac:dyDescent="0.15">
      <c r="A640" s="118" t="s">
        <v>450</v>
      </c>
      <c r="B640" s="105" t="s">
        <v>1342</v>
      </c>
      <c r="C640" s="122" t="s">
        <v>1343</v>
      </c>
      <c r="D640" s="26">
        <v>0</v>
      </c>
      <c r="E640" s="26">
        <v>0</v>
      </c>
      <c r="F640" s="26">
        <v>0</v>
      </c>
      <c r="G640" s="26">
        <v>0</v>
      </c>
      <c r="H640" s="26">
        <v>0</v>
      </c>
      <c r="I640" s="238">
        <f t="shared" si="20"/>
        <v>0</v>
      </c>
    </row>
    <row r="641" spans="1:9" s="105" customFormat="1" x14ac:dyDescent="0.15">
      <c r="A641" s="118" t="s">
        <v>1002</v>
      </c>
      <c r="B641" s="105" t="s">
        <v>1345</v>
      </c>
      <c r="C641" s="122" t="s">
        <v>1344</v>
      </c>
      <c r="D641" s="26">
        <v>0</v>
      </c>
      <c r="E641" s="26">
        <v>0</v>
      </c>
      <c r="F641" s="26">
        <v>0</v>
      </c>
      <c r="G641" s="26">
        <v>0</v>
      </c>
      <c r="H641" s="26">
        <v>0</v>
      </c>
      <c r="I641" s="238">
        <f t="shared" si="20"/>
        <v>0</v>
      </c>
    </row>
    <row r="642" spans="1:9" s="105" customFormat="1" x14ac:dyDescent="0.15">
      <c r="A642" s="118" t="s">
        <v>1002</v>
      </c>
      <c r="B642" s="105" t="s">
        <v>1347</v>
      </c>
      <c r="C642" s="122" t="s">
        <v>1346</v>
      </c>
      <c r="D642" s="26">
        <v>0</v>
      </c>
      <c r="E642" s="26">
        <v>0</v>
      </c>
      <c r="F642" s="26">
        <v>0</v>
      </c>
      <c r="G642" s="26">
        <v>0</v>
      </c>
      <c r="H642" s="26">
        <v>0</v>
      </c>
      <c r="I642" s="238">
        <f t="shared" si="20"/>
        <v>0</v>
      </c>
    </row>
    <row r="643" spans="1:9" s="105" customFormat="1" x14ac:dyDescent="0.15">
      <c r="A643" s="118" t="s">
        <v>1002</v>
      </c>
      <c r="B643" s="105" t="s">
        <v>1349</v>
      </c>
      <c r="C643" s="122" t="s">
        <v>1348</v>
      </c>
      <c r="D643" s="26">
        <v>0</v>
      </c>
      <c r="E643" s="26">
        <v>0</v>
      </c>
      <c r="F643" s="26">
        <v>0</v>
      </c>
      <c r="G643" s="26">
        <v>0</v>
      </c>
      <c r="H643" s="26">
        <v>0</v>
      </c>
      <c r="I643" s="238">
        <f t="shared" si="20"/>
        <v>0</v>
      </c>
    </row>
    <row r="644" spans="1:9" s="105" customFormat="1" x14ac:dyDescent="0.15">
      <c r="A644" s="118" t="s">
        <v>1002</v>
      </c>
      <c r="B644" s="105" t="s">
        <v>1351</v>
      </c>
      <c r="C644" s="122" t="s">
        <v>1350</v>
      </c>
      <c r="D644" s="26">
        <v>0</v>
      </c>
      <c r="E644" s="26">
        <v>0</v>
      </c>
      <c r="F644" s="26">
        <v>0</v>
      </c>
      <c r="G644" s="26">
        <v>0</v>
      </c>
      <c r="H644" s="26">
        <v>0</v>
      </c>
      <c r="I644" s="238">
        <f t="shared" si="20"/>
        <v>0</v>
      </c>
    </row>
    <row r="645" spans="1:9" s="105" customFormat="1" x14ac:dyDescent="0.15">
      <c r="A645" s="118" t="s">
        <v>1002</v>
      </c>
      <c r="B645" s="105" t="s">
        <v>1353</v>
      </c>
      <c r="C645" s="122" t="s">
        <v>1352</v>
      </c>
      <c r="D645" s="26">
        <v>0</v>
      </c>
      <c r="E645" s="26">
        <v>0</v>
      </c>
      <c r="F645" s="26">
        <v>0</v>
      </c>
      <c r="G645" s="26">
        <v>0</v>
      </c>
      <c r="H645" s="26">
        <v>0</v>
      </c>
      <c r="I645" s="238">
        <f t="shared" si="20"/>
        <v>0</v>
      </c>
    </row>
    <row r="646" spans="1:9" s="105" customFormat="1" ht="11.25" thickBot="1" x14ac:dyDescent="0.2">
      <c r="A646" s="106"/>
      <c r="C646" s="122"/>
      <c r="D646" s="3"/>
      <c r="E646" s="3"/>
      <c r="F646" s="3"/>
      <c r="G646" s="3"/>
      <c r="H646" s="3"/>
    </row>
    <row r="647" spans="1:9" s="105" customFormat="1" ht="10.5" customHeight="1" thickBot="1" x14ac:dyDescent="0.2">
      <c r="B647" s="20" t="s">
        <v>529</v>
      </c>
      <c r="D647" s="131">
        <f t="shared" ref="D647:I647" si="21">D629+SUM(D631:D646)</f>
        <v>0</v>
      </c>
      <c r="E647" s="131">
        <f t="shared" si="21"/>
        <v>0</v>
      </c>
      <c r="F647" s="131">
        <f t="shared" si="21"/>
        <v>0</v>
      </c>
      <c r="G647" s="131">
        <f t="shared" si="21"/>
        <v>0</v>
      </c>
      <c r="H647" s="131">
        <f t="shared" si="21"/>
        <v>0</v>
      </c>
      <c r="I647" s="131">
        <f t="shared" si="21"/>
        <v>0</v>
      </c>
    </row>
    <row r="648" spans="1:9" ht="10.5" customHeight="1" thickBot="1" x14ac:dyDescent="0.2">
      <c r="C648" s="446" t="s">
        <v>980</v>
      </c>
      <c r="I648" s="105"/>
    </row>
    <row r="649" spans="1:9" ht="10.5" customHeight="1" thickBot="1" x14ac:dyDescent="0.2">
      <c r="B649" s="210" t="s">
        <v>529</v>
      </c>
      <c r="D649" s="131">
        <f>D627+D647</f>
        <v>0</v>
      </c>
      <c r="E649" s="131">
        <f>E627+E647</f>
        <v>0</v>
      </c>
      <c r="F649" s="131">
        <f>F627+F647</f>
        <v>0</v>
      </c>
      <c r="G649" s="131">
        <f>G627+G647</f>
        <v>0</v>
      </c>
      <c r="H649" s="131">
        <f>H627+H647</f>
        <v>0</v>
      </c>
      <c r="I649" s="131">
        <f>G649+H649</f>
        <v>0</v>
      </c>
    </row>
    <row r="650" spans="1:9" ht="10.5" customHeight="1" thickBot="1" x14ac:dyDescent="0.2">
      <c r="C650" s="89"/>
      <c r="H650" s="3"/>
      <c r="I650" s="128"/>
    </row>
    <row r="651" spans="1:9" ht="10.5" customHeight="1" thickTop="1" thickBot="1" x14ac:dyDescent="0.2">
      <c r="C651" s="89" t="s">
        <v>525</v>
      </c>
      <c r="D651" s="113">
        <f>CharterFundRev!D108</f>
        <v>0</v>
      </c>
      <c r="E651" s="113">
        <f>CharterFundRev!E108</f>
        <v>0</v>
      </c>
      <c r="F651" s="113">
        <f>CharterFundRev!F108</f>
        <v>0</v>
      </c>
      <c r="G651" s="113">
        <f>CharterFundRev!G108</f>
        <v>0</v>
      </c>
      <c r="H651" s="113">
        <f>CharterFundRev!H108</f>
        <v>0</v>
      </c>
      <c r="I651" s="113">
        <f>G651+H651</f>
        <v>0</v>
      </c>
    </row>
    <row r="652" spans="1:9" ht="10.5" customHeight="1" thickTop="1" x14ac:dyDescent="0.15">
      <c r="D652" s="3"/>
      <c r="E652" s="3"/>
      <c r="F652" s="3"/>
      <c r="G652" s="3"/>
      <c r="I652" s="105"/>
    </row>
    <row r="653" spans="1:9" ht="10.5" customHeight="1" x14ac:dyDescent="0.15">
      <c r="C653" s="89" t="s">
        <v>526</v>
      </c>
      <c r="D653" s="105">
        <f>D649-D651</f>
        <v>0</v>
      </c>
      <c r="E653" s="105">
        <f>E649-E651</f>
        <v>0</v>
      </c>
      <c r="F653" s="105">
        <f>F649-F651</f>
        <v>0</v>
      </c>
      <c r="G653" s="105">
        <f>G649-G651</f>
        <v>0</v>
      </c>
      <c r="H653" s="105">
        <f>H649-H651</f>
        <v>0</v>
      </c>
      <c r="I653" s="105">
        <f>G653+H653</f>
        <v>0</v>
      </c>
    </row>
  </sheetData>
  <sheetProtection formatCells="0" formatColumns="0" formatRows="0"/>
  <phoneticPr fontId="12" type="noConversion"/>
  <printOptions horizontalCentered="1"/>
  <pageMargins left="0.25" right="0.25" top="0.5" bottom="0.75" header="0.5" footer="0.5"/>
  <pageSetup scale="90" orientation="landscape" r:id="rId1"/>
  <headerFooter alignWithMargins="0">
    <oddFooter>&amp;CPage 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44</vt:i4>
      </vt:variant>
      <vt:variant>
        <vt:lpstr>Named Ranges</vt:lpstr>
      </vt:variant>
      <vt:variant>
        <vt:i4>59</vt:i4>
      </vt:variant>
    </vt:vector>
  </HeadingPairs>
  <TitlesOfParts>
    <vt:vector size="103" baseType="lpstr">
      <vt:lpstr>General Instructions</vt:lpstr>
      <vt:lpstr>CDE-18 Error Report</vt:lpstr>
      <vt:lpstr>Page 1 - FY2024-25</vt:lpstr>
      <vt:lpstr>GenFundREV</vt:lpstr>
      <vt:lpstr>GenFundExp</vt:lpstr>
      <vt:lpstr>GenFundExp2</vt:lpstr>
      <vt:lpstr>CharterFundRev</vt:lpstr>
      <vt:lpstr>CharterFundExp</vt:lpstr>
      <vt:lpstr>CharterFundExp2</vt:lpstr>
      <vt:lpstr>InsResv</vt:lpstr>
      <vt:lpstr>CPP Fund</vt:lpstr>
      <vt:lpstr>FoodServiceSRF</vt:lpstr>
      <vt:lpstr>Grants</vt:lpstr>
      <vt:lpstr>GovGrants</vt:lpstr>
      <vt:lpstr>SCCTMSpRev</vt:lpstr>
      <vt:lpstr>PupActiv</vt:lpstr>
      <vt:lpstr>FullDayKOverride</vt:lpstr>
      <vt:lpstr>Transp</vt:lpstr>
      <vt:lpstr>OthSpecRev</vt:lpstr>
      <vt:lpstr>BondRedm</vt:lpstr>
      <vt:lpstr>COPDebt</vt:lpstr>
      <vt:lpstr>BuildFund</vt:lpstr>
      <vt:lpstr>SpecBuild</vt:lpstr>
      <vt:lpstr>CapResCapPrj</vt:lpstr>
      <vt:lpstr>SCCTMCapRes</vt:lpstr>
      <vt:lpstr>OtherEnterprise</vt:lpstr>
      <vt:lpstr>RiskRelated</vt:lpstr>
      <vt:lpstr>OtherInternal</vt:lpstr>
      <vt:lpstr>PupilActCustodial</vt:lpstr>
      <vt:lpstr>Trust&amp;Custodial</vt:lpstr>
      <vt:lpstr>Foundation Fund</vt:lpstr>
      <vt:lpstr>Arbitrage</vt:lpstr>
      <vt:lpstr>AppropRes</vt:lpstr>
      <vt:lpstr>UseofBFBRes</vt:lpstr>
      <vt:lpstr>SupplementalBudget</vt:lpstr>
      <vt:lpstr>Tabor Spending Limitations</vt:lpstr>
      <vt:lpstr>Tabor Property Tax Limitation</vt:lpstr>
      <vt:lpstr>Budget Summary Worksheet</vt:lpstr>
      <vt:lpstr>Budget Summaries 1</vt:lpstr>
      <vt:lpstr>Budget Summaries 2</vt:lpstr>
      <vt:lpstr>Budget Summaries 3</vt:lpstr>
      <vt:lpstr>Budget Summaries 4</vt:lpstr>
      <vt:lpstr>Budget Summaries 5</vt:lpstr>
      <vt:lpstr>Uniform Budget Summary</vt:lpstr>
      <vt:lpstr>Budget_Date</vt:lpstr>
      <vt:lpstr>Budget_Type</vt:lpstr>
      <vt:lpstr>District_Code</vt:lpstr>
      <vt:lpstr>District_Name</vt:lpstr>
      <vt:lpstr>Fund22Grants</vt:lpstr>
      <vt:lpstr>AppropRes!Print_Area</vt:lpstr>
      <vt:lpstr>BondRedm!Print_Area</vt:lpstr>
      <vt:lpstr>BuildFund!Print_Area</vt:lpstr>
      <vt:lpstr>CapResCapPrj!Print_Area</vt:lpstr>
      <vt:lpstr>CharterFundExp!Print_Area</vt:lpstr>
      <vt:lpstr>CharterFundExp2!Print_Area</vt:lpstr>
      <vt:lpstr>CharterFundRev!Print_Area</vt:lpstr>
      <vt:lpstr>COPDebt!Print_Area</vt:lpstr>
      <vt:lpstr>'CPP Fund'!Print_Area</vt:lpstr>
      <vt:lpstr>FoodServiceSRF!Print_Area</vt:lpstr>
      <vt:lpstr>'Foundation Fund'!Print_Area</vt:lpstr>
      <vt:lpstr>FullDayKOverride!Print_Area</vt:lpstr>
      <vt:lpstr>GenFundExp!Print_Area</vt:lpstr>
      <vt:lpstr>GenFundExp2!Print_Area</vt:lpstr>
      <vt:lpstr>GovGrants!Print_Area</vt:lpstr>
      <vt:lpstr>Grants!Print_Area</vt:lpstr>
      <vt:lpstr>InsResv!Print_Area</vt:lpstr>
      <vt:lpstr>OtherEnterprise!Print_Area</vt:lpstr>
      <vt:lpstr>OtherInternal!Print_Area</vt:lpstr>
      <vt:lpstr>OthSpecRev!Print_Area</vt:lpstr>
      <vt:lpstr>PupActiv!Print_Area</vt:lpstr>
      <vt:lpstr>PupilActCustodial!Print_Area</vt:lpstr>
      <vt:lpstr>RiskRelated!Print_Area</vt:lpstr>
      <vt:lpstr>SCCTMCapRes!Print_Area</vt:lpstr>
      <vt:lpstr>SCCTMSpRev!Print_Area</vt:lpstr>
      <vt:lpstr>SpecBuild!Print_Area</vt:lpstr>
      <vt:lpstr>SupplementalBudget!Print_Area</vt:lpstr>
      <vt:lpstr>'Tabor Spending Limitations'!Print_Area</vt:lpstr>
      <vt:lpstr>'Trust&amp;Custodial'!Print_Area</vt:lpstr>
      <vt:lpstr>UseofBFBRes!Print_Area</vt:lpstr>
      <vt:lpstr>'Budget Summaries 2'!Print_Titles</vt:lpstr>
      <vt:lpstr>'Budget Summaries 3'!Print_Titles</vt:lpstr>
      <vt:lpstr>CapResCapPrj!Print_Titles</vt:lpstr>
      <vt:lpstr>CharterFundExp!Print_Titles</vt:lpstr>
      <vt:lpstr>CharterFundExp2!Print_Titles</vt:lpstr>
      <vt:lpstr>CharterFundRev!Print_Titles</vt:lpstr>
      <vt:lpstr>'CPP Fund'!Print_Titles</vt:lpstr>
      <vt:lpstr>FoodServiceSRF!Print_Titles</vt:lpstr>
      <vt:lpstr>'Foundation Fund'!Print_Titles</vt:lpstr>
      <vt:lpstr>FullDayKOverride!Print_Titles</vt:lpstr>
      <vt:lpstr>GenFundExp!Print_Titles</vt:lpstr>
      <vt:lpstr>GenFundExp2!Print_Titles</vt:lpstr>
      <vt:lpstr>GenFundREV!Print_Titles</vt:lpstr>
      <vt:lpstr>GovGrants!Print_Titles</vt:lpstr>
      <vt:lpstr>Grants!Print_Titles</vt:lpstr>
      <vt:lpstr>OthSpecRev!Print_Titles</vt:lpstr>
      <vt:lpstr>PupActiv!Print_Titles</vt:lpstr>
      <vt:lpstr>PupilActCustodial!Print_Titles</vt:lpstr>
      <vt:lpstr>SCCTMCapRes!Print_Titles</vt:lpstr>
      <vt:lpstr>SCCTMSpRev!Print_Titles</vt:lpstr>
      <vt:lpstr>Transp!Print_Titles</vt:lpstr>
      <vt:lpstr>'Trust&amp;Custodial'!Print_Titles</vt:lpstr>
      <vt:lpstr>'Uniform Budget Summary'!Print_Titles</vt:lpstr>
      <vt:lpstr>Pupil_Count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CDE-18 1999</dc:title>
  <dc:creator>Adam Williams</dc:creator>
  <cp:lastModifiedBy>Gustafson, Glenn</cp:lastModifiedBy>
  <cp:lastPrinted>2019-03-18T22:22:25Z</cp:lastPrinted>
  <dcterms:created xsi:type="dcterms:W3CDTF">2000-04-11T18:35:43Z</dcterms:created>
  <dcterms:modified xsi:type="dcterms:W3CDTF">2025-03-19T21:07:29Z</dcterms:modified>
</cp:coreProperties>
</file>